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LorraineL\Desktop\EC Municipalities\Dr Beyers Naude\"/>
    </mc:Choice>
  </mc:AlternateContent>
  <xr:revisionPtr revIDLastSave="0" documentId="8_{1A45BFE8-3A5F-44AD-9F05-67AF893D263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NLM" sheetId="1" r:id="rId1"/>
    <sheet name="ADDENDUM" sheetId="4" state="hidden" r:id="rId2"/>
    <sheet name="GENERAL TARIFFS" sheetId="10" state="hidden" r:id="rId3"/>
    <sheet name="summary" sheetId="11" state="hidden" r:id="rId4"/>
    <sheet name="Sheet2" sheetId="12" state="hidden" r:id="rId5"/>
  </sheets>
  <definedNames>
    <definedName name="_xlnm._FilterDatabase" localSheetId="2" hidden="1">'GENERAL TARIFFS'!$A$2:$K$387</definedName>
    <definedName name="_xlnm.Print_Area" localSheetId="0">BNLM!$A$1:$H$513</definedName>
    <definedName name="_xlnm.Print_Area" localSheetId="2">'GENERAL TARIFFS'!$A$1:$I$387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67" i="1" l="1"/>
  <c r="T129" i="1"/>
  <c r="T128" i="1"/>
  <c r="T125" i="1"/>
  <c r="T124" i="1"/>
  <c r="T94" i="1"/>
  <c r="T93" i="1"/>
  <c r="T90" i="1"/>
  <c r="T87" i="1"/>
  <c r="T84" i="1"/>
  <c r="T83" i="1"/>
  <c r="T80" i="1"/>
  <c r="T79" i="1"/>
  <c r="T76" i="1"/>
  <c r="T75" i="1"/>
  <c r="T60" i="1"/>
  <c r="T59" i="1"/>
  <c r="T58" i="1"/>
  <c r="T57" i="1"/>
  <c r="T56" i="1"/>
  <c r="T53" i="1"/>
  <c r="T52" i="1"/>
  <c r="T51" i="1"/>
  <c r="T50" i="1"/>
  <c r="T49" i="1"/>
  <c r="T48" i="1"/>
  <c r="T45" i="1"/>
  <c r="T44" i="1"/>
  <c r="T43" i="1"/>
  <c r="T42" i="1"/>
  <c r="T41" i="1"/>
  <c r="T40" i="1"/>
  <c r="T37" i="1"/>
  <c r="T36" i="1"/>
  <c r="T35" i="1"/>
  <c r="T34" i="1"/>
  <c r="T33" i="1"/>
  <c r="T30" i="1"/>
  <c r="T29" i="1"/>
  <c r="T28" i="1"/>
  <c r="T27" i="1"/>
  <c r="T26" i="1"/>
  <c r="T231" i="1"/>
  <c r="T230" i="1"/>
  <c r="T229" i="1"/>
  <c r="T228" i="1"/>
  <c r="T225" i="1"/>
  <c r="T224" i="1"/>
  <c r="T223" i="1"/>
  <c r="T222" i="1"/>
  <c r="T219" i="1"/>
  <c r="T212" i="1"/>
  <c r="T211" i="1"/>
  <c r="T210" i="1"/>
  <c r="T207" i="1"/>
  <c r="T206" i="1"/>
  <c r="T205" i="1"/>
  <c r="T202" i="1"/>
  <c r="T199" i="1"/>
  <c r="T187" i="1"/>
  <c r="T186" i="1"/>
  <c r="T185" i="1"/>
  <c r="T184" i="1"/>
  <c r="T183" i="1"/>
  <c r="T182" i="1"/>
  <c r="T175" i="1"/>
  <c r="T174" i="1"/>
  <c r="T173" i="1"/>
  <c r="T172" i="1"/>
  <c r="T171" i="1"/>
  <c r="T164" i="1"/>
  <c r="T163" i="1"/>
  <c r="T162" i="1"/>
  <c r="T161" i="1"/>
  <c r="T160" i="1"/>
  <c r="T152" i="1"/>
  <c r="T149" i="1"/>
  <c r="T148" i="1"/>
  <c r="T133" i="1"/>
  <c r="T117" i="1"/>
  <c r="T116" i="1"/>
  <c r="T115" i="1"/>
  <c r="T112" i="1"/>
  <c r="T111" i="1"/>
  <c r="T110" i="1"/>
  <c r="T107" i="1"/>
  <c r="T106" i="1"/>
  <c r="T105" i="1"/>
  <c r="T102" i="1"/>
  <c r="T101" i="1"/>
  <c r="S505" i="1"/>
  <c r="S495" i="1"/>
  <c r="S485" i="1"/>
  <c r="T453" i="1" l="1"/>
  <c r="T454" i="1"/>
  <c r="T452" i="1"/>
  <c r="T444" i="1"/>
  <c r="T443" i="1"/>
  <c r="T434" i="1"/>
  <c r="T435" i="1"/>
  <c r="T436" i="1"/>
  <c r="T437" i="1"/>
  <c r="T438" i="1"/>
  <c r="T433" i="1"/>
  <c r="T430" i="1"/>
  <c r="T422" i="1"/>
  <c r="T421" i="1"/>
  <c r="T412" i="1"/>
  <c r="T413" i="1"/>
  <c r="T414" i="1"/>
  <c r="T415" i="1"/>
  <c r="T416" i="1"/>
  <c r="T411" i="1"/>
  <c r="T408" i="1"/>
  <c r="T393" i="1"/>
  <c r="T394" i="1"/>
  <c r="T395" i="1"/>
  <c r="T396" i="1"/>
  <c r="T392" i="1"/>
  <c r="T389" i="1"/>
  <c r="T386" i="1"/>
  <c r="S382" i="1"/>
  <c r="T382" i="1"/>
  <c r="T379" i="1"/>
  <c r="T378" i="1"/>
  <c r="T375" i="1"/>
  <c r="T372" i="1"/>
  <c r="T373" i="1"/>
  <c r="T371" i="1"/>
  <c r="T365" i="1"/>
  <c r="T366" i="1"/>
  <c r="T367" i="1"/>
  <c r="T368" i="1"/>
  <c r="T364" i="1"/>
  <c r="T361" i="1"/>
  <c r="T358" i="1"/>
  <c r="T354" i="1"/>
  <c r="T341" i="1"/>
  <c r="T338" i="1"/>
  <c r="T335" i="1"/>
  <c r="T334" i="1"/>
  <c r="T328" i="1"/>
  <c r="S328" i="1" s="1"/>
  <c r="T327" i="1"/>
  <c r="S327" i="1"/>
  <c r="T325" i="1"/>
  <c r="S325" i="1"/>
  <c r="T324" i="1"/>
  <c r="S324" i="1" s="1"/>
  <c r="T323" i="1"/>
  <c r="S323" i="1"/>
  <c r="T322" i="1"/>
  <c r="S322" i="1" s="1"/>
  <c r="T319" i="1"/>
  <c r="S319" i="1" s="1"/>
  <c r="T318" i="1"/>
  <c r="S318" i="1" s="1"/>
  <c r="T316" i="1"/>
  <c r="S316" i="1" s="1"/>
  <c r="T315" i="1"/>
  <c r="S315" i="1"/>
  <c r="T314" i="1"/>
  <c r="S314" i="1" s="1"/>
  <c r="T313" i="1"/>
  <c r="S313" i="1" s="1"/>
  <c r="T310" i="1"/>
  <c r="S310" i="1" s="1"/>
  <c r="T309" i="1"/>
  <c r="S309" i="1" s="1"/>
  <c r="T307" i="1"/>
  <c r="S307" i="1" s="1"/>
  <c r="T306" i="1"/>
  <c r="S306" i="1" s="1"/>
  <c r="T305" i="1"/>
  <c r="S305" i="1" s="1"/>
  <c r="T304" i="1"/>
  <c r="S304" i="1" s="1"/>
  <c r="T301" i="1"/>
  <c r="S301" i="1" s="1"/>
  <c r="T300" i="1"/>
  <c r="S300" i="1" s="1"/>
  <c r="T298" i="1"/>
  <c r="S298" i="1" s="1"/>
  <c r="T297" i="1"/>
  <c r="S297" i="1" s="1"/>
  <c r="T296" i="1"/>
  <c r="S296" i="1" s="1"/>
  <c r="T295" i="1"/>
  <c r="S295" i="1" s="1"/>
  <c r="T292" i="1"/>
  <c r="T291" i="1"/>
  <c r="T287" i="1"/>
  <c r="T288" i="1"/>
  <c r="T289" i="1"/>
  <c r="T286" i="1"/>
  <c r="S219" i="1"/>
  <c r="S231" i="1"/>
  <c r="S230" i="1"/>
  <c r="S229" i="1"/>
  <c r="S228" i="1"/>
  <c r="S187" i="1"/>
  <c r="S186" i="1"/>
  <c r="S185" i="1"/>
  <c r="S184" i="1"/>
  <c r="S183" i="1"/>
  <c r="S182" i="1"/>
  <c r="S175" i="1"/>
  <c r="S174" i="1"/>
  <c r="S173" i="1"/>
  <c r="S172" i="1"/>
  <c r="S171" i="1"/>
  <c r="S164" i="1"/>
  <c r="S163" i="1"/>
  <c r="S162" i="1"/>
  <c r="S161" i="1"/>
  <c r="S160" i="1"/>
  <c r="T153" i="1"/>
  <c r="S149" i="1"/>
  <c r="S148" i="1"/>
  <c r="T147" i="1"/>
  <c r="S147" i="1" s="1"/>
  <c r="S133" i="1"/>
  <c r="S132" i="1"/>
  <c r="S129" i="1"/>
  <c r="S128" i="1"/>
  <c r="S125" i="1"/>
  <c r="S124" i="1"/>
  <c r="S117" i="1"/>
  <c r="S116" i="1"/>
  <c r="S115" i="1"/>
  <c r="S112" i="1"/>
  <c r="S111" i="1"/>
  <c r="S110" i="1"/>
  <c r="S107" i="1"/>
  <c r="S106" i="1"/>
  <c r="S105" i="1"/>
  <c r="S102" i="1"/>
  <c r="S101" i="1"/>
  <c r="T100" i="1"/>
  <c r="S100" i="1" s="1"/>
  <c r="T97" i="1"/>
  <c r="S97" i="1" s="1"/>
  <c r="S94" i="1"/>
  <c r="S93" i="1"/>
  <c r="S80" i="1"/>
  <c r="S79" i="1"/>
  <c r="S75" i="1"/>
  <c r="S60" i="1"/>
  <c r="S59" i="1"/>
  <c r="S58" i="1"/>
  <c r="S57" i="1"/>
  <c r="S56" i="1"/>
  <c r="S53" i="1"/>
  <c r="S45" i="1"/>
  <c r="S51" i="1"/>
  <c r="S50" i="1"/>
  <c r="S49" i="1"/>
  <c r="S48" i="1"/>
  <c r="S52" i="1"/>
  <c r="S42" i="1"/>
  <c r="S44" i="1"/>
  <c r="S43" i="1"/>
  <c r="S41" i="1"/>
  <c r="S40" i="1"/>
  <c r="S35" i="1"/>
  <c r="S36" i="1"/>
  <c r="S37" i="1"/>
  <c r="S34" i="1"/>
  <c r="S33" i="1"/>
  <c r="F386" i="10"/>
  <c r="F387" i="10"/>
  <c r="F385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57" i="10"/>
  <c r="F351" i="10"/>
  <c r="F352" i="10"/>
  <c r="F353" i="10"/>
  <c r="F354" i="10"/>
  <c r="F355" i="10"/>
  <c r="F350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36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283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29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186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49" i="10"/>
  <c r="F138" i="10"/>
  <c r="F139" i="10"/>
  <c r="F140" i="10"/>
  <c r="F141" i="10"/>
  <c r="F142" i="10"/>
  <c r="F143" i="10"/>
  <c r="F144" i="10"/>
  <c r="F145" i="10"/>
  <c r="F146" i="10"/>
  <c r="F147" i="10"/>
  <c r="F137" i="10"/>
  <c r="F134" i="10"/>
  <c r="F135" i="10"/>
  <c r="F133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08" i="10"/>
  <c r="F100" i="10"/>
  <c r="F101" i="10"/>
  <c r="F102" i="10"/>
  <c r="F103" i="10"/>
  <c r="F104" i="10"/>
  <c r="F105" i="10"/>
  <c r="F106" i="10"/>
  <c r="F9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79" i="10"/>
  <c r="F77" i="10"/>
  <c r="F75" i="10"/>
  <c r="F74" i="10"/>
  <c r="F64" i="10"/>
  <c r="F65" i="10"/>
  <c r="F66" i="10"/>
  <c r="F67" i="10"/>
  <c r="F68" i="10"/>
  <c r="F69" i="10"/>
  <c r="F70" i="10"/>
  <c r="F71" i="10"/>
  <c r="F72" i="10"/>
  <c r="F63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16" i="10"/>
  <c r="F6" i="10"/>
  <c r="F7" i="10"/>
  <c r="F8" i="10"/>
  <c r="F9" i="10"/>
  <c r="F10" i="10"/>
  <c r="F11" i="10"/>
  <c r="F5" i="10"/>
  <c r="D5" i="4"/>
  <c r="D6" i="4"/>
  <c r="D7" i="4"/>
  <c r="D4" i="4"/>
  <c r="G207" i="1"/>
  <c r="H207" i="1"/>
  <c r="G212" i="1"/>
  <c r="H212" i="1"/>
  <c r="H8" i="10"/>
  <c r="G8" i="10" s="1"/>
  <c r="E8" i="10" l="1"/>
  <c r="S499" i="1"/>
  <c r="S489" i="1"/>
  <c r="H222" i="10" l="1"/>
  <c r="G222" i="10" s="1"/>
  <c r="S289" i="1" l="1"/>
  <c r="E29" i="10"/>
  <c r="G29" i="10"/>
  <c r="E222" i="10"/>
  <c r="S331" i="1" l="1"/>
  <c r="H75" i="10"/>
  <c r="G75" i="10" s="1"/>
  <c r="H74" i="10"/>
  <c r="G74" i="10" s="1"/>
  <c r="J75" i="10"/>
  <c r="J74" i="10"/>
  <c r="E75" i="10" l="1"/>
  <c r="E74" i="10"/>
  <c r="H71" i="10" l="1"/>
  <c r="G71" i="10" s="1"/>
  <c r="H68" i="10"/>
  <c r="G68" i="10" s="1"/>
  <c r="H65" i="10"/>
  <c r="G65" i="10" s="1"/>
  <c r="N272" i="1"/>
  <c r="E6" i="4"/>
  <c r="E7" i="4"/>
  <c r="E5" i="4"/>
  <c r="E4" i="4"/>
  <c r="H387" i="10"/>
  <c r="G387" i="10" s="1"/>
  <c r="H386" i="10"/>
  <c r="G386" i="10" s="1"/>
  <c r="H385" i="10"/>
  <c r="G385" i="10" s="1"/>
  <c r="H380" i="10"/>
  <c r="G380" i="10" s="1"/>
  <c r="H379" i="10"/>
  <c r="G379" i="10" s="1"/>
  <c r="H378" i="10"/>
  <c r="G378" i="10" s="1"/>
  <c r="H377" i="10"/>
  <c r="G377" i="10" s="1"/>
  <c r="H376" i="10"/>
  <c r="G376" i="10" s="1"/>
  <c r="H375" i="10"/>
  <c r="G375" i="10" s="1"/>
  <c r="H374" i="10"/>
  <c r="G374" i="10" s="1"/>
  <c r="H373" i="10"/>
  <c r="G373" i="10" s="1"/>
  <c r="H372" i="10"/>
  <c r="G372" i="10" s="1"/>
  <c r="H371" i="10"/>
  <c r="G371" i="10" s="1"/>
  <c r="H370" i="10"/>
  <c r="G370" i="10" s="1"/>
  <c r="H369" i="10"/>
  <c r="G369" i="10" s="1"/>
  <c r="H368" i="10"/>
  <c r="G368" i="10" s="1"/>
  <c r="H367" i="10"/>
  <c r="G367" i="10" s="1"/>
  <c r="H366" i="10"/>
  <c r="G366" i="10" s="1"/>
  <c r="H365" i="10"/>
  <c r="G365" i="10" s="1"/>
  <c r="H364" i="10"/>
  <c r="G364" i="10" s="1"/>
  <c r="H363" i="10"/>
  <c r="G363" i="10" s="1"/>
  <c r="H362" i="10"/>
  <c r="G362" i="10" s="1"/>
  <c r="H361" i="10"/>
  <c r="G361" i="10" s="1"/>
  <c r="H360" i="10"/>
  <c r="G360" i="10" s="1"/>
  <c r="H359" i="10"/>
  <c r="G359" i="10" s="1"/>
  <c r="H358" i="10"/>
  <c r="G358" i="10" s="1"/>
  <c r="H357" i="10"/>
  <c r="G357" i="10" s="1"/>
  <c r="H355" i="10"/>
  <c r="G355" i="10" s="1"/>
  <c r="H354" i="10"/>
  <c r="G354" i="10" s="1"/>
  <c r="H353" i="10"/>
  <c r="G353" i="10" s="1"/>
  <c r="H352" i="10"/>
  <c r="G352" i="10" s="1"/>
  <c r="H351" i="10"/>
  <c r="G351" i="10" s="1"/>
  <c r="H350" i="10"/>
  <c r="G350" i="10" s="1"/>
  <c r="H348" i="10"/>
  <c r="G348" i="10" s="1"/>
  <c r="H347" i="10"/>
  <c r="G347" i="10" s="1"/>
  <c r="H346" i="10"/>
  <c r="G346" i="10" s="1"/>
  <c r="H345" i="10"/>
  <c r="G345" i="10" s="1"/>
  <c r="H344" i="10"/>
  <c r="G344" i="10" s="1"/>
  <c r="H343" i="10"/>
  <c r="G343" i="10" s="1"/>
  <c r="H342" i="10"/>
  <c r="G342" i="10" s="1"/>
  <c r="H341" i="10"/>
  <c r="G341" i="10" s="1"/>
  <c r="H340" i="10"/>
  <c r="G340" i="10" s="1"/>
  <c r="H339" i="10"/>
  <c r="G339" i="10" s="1"/>
  <c r="H338" i="10"/>
  <c r="G338" i="10" s="1"/>
  <c r="H337" i="10"/>
  <c r="G337" i="10" s="1"/>
  <c r="H336" i="10"/>
  <c r="G336" i="10" s="1"/>
  <c r="H331" i="10"/>
  <c r="G331" i="10" s="1"/>
  <c r="H330" i="10"/>
  <c r="G330" i="10" s="1"/>
  <c r="H329" i="10"/>
  <c r="G329" i="10" s="1"/>
  <c r="H328" i="10"/>
  <c r="G328" i="10" s="1"/>
  <c r="H327" i="10"/>
  <c r="G327" i="10" s="1"/>
  <c r="H326" i="10"/>
  <c r="G326" i="10" s="1"/>
  <c r="H325" i="10"/>
  <c r="G325" i="10" s="1"/>
  <c r="H324" i="10"/>
  <c r="G324" i="10" s="1"/>
  <c r="H323" i="10"/>
  <c r="G323" i="10" s="1"/>
  <c r="H322" i="10"/>
  <c r="G322" i="10" s="1"/>
  <c r="H321" i="10"/>
  <c r="G321" i="10" s="1"/>
  <c r="H320" i="10"/>
  <c r="G320" i="10" s="1"/>
  <c r="H319" i="10"/>
  <c r="G319" i="10" s="1"/>
  <c r="H318" i="10"/>
  <c r="G318" i="10" s="1"/>
  <c r="H317" i="10"/>
  <c r="G317" i="10" s="1"/>
  <c r="H316" i="10"/>
  <c r="G316" i="10" s="1"/>
  <c r="H315" i="10"/>
  <c r="G315" i="10" s="1"/>
  <c r="H314" i="10"/>
  <c r="G314" i="10" s="1"/>
  <c r="H313" i="10"/>
  <c r="G313" i="10" s="1"/>
  <c r="H312" i="10"/>
  <c r="G312" i="10" s="1"/>
  <c r="H311" i="10"/>
  <c r="G311" i="10" s="1"/>
  <c r="H310" i="10"/>
  <c r="G310" i="10" s="1"/>
  <c r="H309" i="10"/>
  <c r="G309" i="10" s="1"/>
  <c r="H308" i="10"/>
  <c r="G308" i="10" s="1"/>
  <c r="H307" i="10"/>
  <c r="G307" i="10" s="1"/>
  <c r="H306" i="10"/>
  <c r="G306" i="10" s="1"/>
  <c r="H305" i="10"/>
  <c r="G305" i="10" s="1"/>
  <c r="H304" i="10"/>
  <c r="G304" i="10" s="1"/>
  <c r="H303" i="10"/>
  <c r="G303" i="10" s="1"/>
  <c r="H302" i="10"/>
  <c r="G302" i="10" s="1"/>
  <c r="H301" i="10"/>
  <c r="G301" i="10" s="1"/>
  <c r="H300" i="10"/>
  <c r="G300" i="10" s="1"/>
  <c r="H299" i="10"/>
  <c r="G299" i="10" s="1"/>
  <c r="H298" i="10"/>
  <c r="G298" i="10" s="1"/>
  <c r="H297" i="10"/>
  <c r="G297" i="10" s="1"/>
  <c r="H296" i="10"/>
  <c r="G296" i="10" s="1"/>
  <c r="H295" i="10"/>
  <c r="G295" i="10" s="1"/>
  <c r="H294" i="10"/>
  <c r="G294" i="10" s="1"/>
  <c r="H293" i="10"/>
  <c r="G293" i="10" s="1"/>
  <c r="H292" i="10"/>
  <c r="G292" i="10" s="1"/>
  <c r="H291" i="10"/>
  <c r="G291" i="10" s="1"/>
  <c r="H290" i="10"/>
  <c r="G290" i="10" s="1"/>
  <c r="H289" i="10"/>
  <c r="G289" i="10" s="1"/>
  <c r="H288" i="10"/>
  <c r="G288" i="10" s="1"/>
  <c r="H287" i="10"/>
  <c r="G287" i="10" s="1"/>
  <c r="H286" i="10"/>
  <c r="G286" i="10" s="1"/>
  <c r="H285" i="10"/>
  <c r="G285" i="10" s="1"/>
  <c r="H284" i="10"/>
  <c r="G284" i="10" s="1"/>
  <c r="H283" i="10"/>
  <c r="G283" i="10" s="1"/>
  <c r="H278" i="10"/>
  <c r="G278" i="10" s="1"/>
  <c r="H277" i="10"/>
  <c r="G277" i="10" s="1"/>
  <c r="H276" i="10"/>
  <c r="G276" i="10" s="1"/>
  <c r="H275" i="10"/>
  <c r="G275" i="10" s="1"/>
  <c r="H274" i="10"/>
  <c r="G274" i="10" s="1"/>
  <c r="H273" i="10"/>
  <c r="G273" i="10" s="1"/>
  <c r="H272" i="10"/>
  <c r="G272" i="10" s="1"/>
  <c r="H271" i="10"/>
  <c r="G271" i="10" s="1"/>
  <c r="H270" i="10"/>
  <c r="G270" i="10" s="1"/>
  <c r="H269" i="10"/>
  <c r="G269" i="10" s="1"/>
  <c r="H268" i="10"/>
  <c r="G268" i="10" s="1"/>
  <c r="H267" i="10"/>
  <c r="G267" i="10" s="1"/>
  <c r="H266" i="10"/>
  <c r="G266" i="10" s="1"/>
  <c r="H265" i="10"/>
  <c r="G265" i="10" s="1"/>
  <c r="H264" i="10"/>
  <c r="G264" i="10" s="1"/>
  <c r="H263" i="10"/>
  <c r="G263" i="10" s="1"/>
  <c r="H261" i="10"/>
  <c r="G261" i="10" s="1"/>
  <c r="H260" i="10"/>
  <c r="G260" i="10" s="1"/>
  <c r="H259" i="10"/>
  <c r="G259" i="10" s="1"/>
  <c r="H258" i="10"/>
  <c r="G258" i="10" s="1"/>
  <c r="H257" i="10"/>
  <c r="G257" i="10" s="1"/>
  <c r="H256" i="10"/>
  <c r="G256" i="10" s="1"/>
  <c r="H255" i="10"/>
  <c r="G255" i="10" s="1"/>
  <c r="H254" i="10"/>
  <c r="G254" i="10" s="1"/>
  <c r="H253" i="10"/>
  <c r="G253" i="10" s="1"/>
  <c r="H252" i="10"/>
  <c r="G252" i="10" s="1"/>
  <c r="H251" i="10"/>
  <c r="G251" i="10" s="1"/>
  <c r="H250" i="10"/>
  <c r="G250" i="10" s="1"/>
  <c r="H249" i="10"/>
  <c r="G249" i="10" s="1"/>
  <c r="H248" i="10"/>
  <c r="G248" i="10" s="1"/>
  <c r="H247" i="10"/>
  <c r="G247" i="10" s="1"/>
  <c r="H246" i="10"/>
  <c r="G246" i="10" s="1"/>
  <c r="H245" i="10"/>
  <c r="G245" i="10" s="1"/>
  <c r="H244" i="10"/>
  <c r="G244" i="10" s="1"/>
  <c r="H243" i="10"/>
  <c r="G243" i="10" s="1"/>
  <c r="H242" i="10"/>
  <c r="G242" i="10" s="1"/>
  <c r="H241" i="10"/>
  <c r="G241" i="10" s="1"/>
  <c r="H240" i="10"/>
  <c r="G240" i="10" s="1"/>
  <c r="H239" i="10"/>
  <c r="G239" i="10" s="1"/>
  <c r="H238" i="10"/>
  <c r="G238" i="10" s="1"/>
  <c r="H237" i="10"/>
  <c r="G237" i="10" s="1"/>
  <c r="H236" i="10"/>
  <c r="G236" i="10" s="1"/>
  <c r="H235" i="10"/>
  <c r="G235" i="10" s="1"/>
  <c r="H234" i="10"/>
  <c r="G234" i="10" s="1"/>
  <c r="H233" i="10"/>
  <c r="G233" i="10" s="1"/>
  <c r="H232" i="10"/>
  <c r="G232" i="10" s="1"/>
  <c r="H231" i="10"/>
  <c r="G231" i="10" s="1"/>
  <c r="H230" i="10"/>
  <c r="G230" i="10" s="1"/>
  <c r="H229" i="10"/>
  <c r="G229" i="10" s="1"/>
  <c r="H221" i="10"/>
  <c r="G221" i="10" s="1"/>
  <c r="H220" i="10"/>
  <c r="G220" i="10" s="1"/>
  <c r="H219" i="10"/>
  <c r="G219" i="10" s="1"/>
  <c r="H218" i="10"/>
  <c r="G218" i="10" s="1"/>
  <c r="H217" i="10"/>
  <c r="G217" i="10" s="1"/>
  <c r="H216" i="10"/>
  <c r="G216" i="10" s="1"/>
  <c r="H215" i="10"/>
  <c r="G215" i="10" s="1"/>
  <c r="H214" i="10"/>
  <c r="G214" i="10" s="1"/>
  <c r="H213" i="10"/>
  <c r="G213" i="10" s="1"/>
  <c r="H212" i="10"/>
  <c r="G212" i="10" s="1"/>
  <c r="H211" i="10"/>
  <c r="G211" i="10" s="1"/>
  <c r="H210" i="10"/>
  <c r="G210" i="10" s="1"/>
  <c r="H209" i="10"/>
  <c r="G209" i="10" s="1"/>
  <c r="H208" i="10"/>
  <c r="G208" i="10" s="1"/>
  <c r="H207" i="10"/>
  <c r="G207" i="10" s="1"/>
  <c r="H206" i="10"/>
  <c r="G206" i="10" s="1"/>
  <c r="H205" i="10"/>
  <c r="G205" i="10" s="1"/>
  <c r="H204" i="10"/>
  <c r="G204" i="10" s="1"/>
  <c r="H203" i="10"/>
  <c r="G203" i="10" s="1"/>
  <c r="H202" i="10"/>
  <c r="G202" i="10" s="1"/>
  <c r="H201" i="10"/>
  <c r="G201" i="10" s="1"/>
  <c r="H200" i="10"/>
  <c r="G200" i="10" s="1"/>
  <c r="H199" i="10"/>
  <c r="G199" i="10" s="1"/>
  <c r="H198" i="10"/>
  <c r="G198" i="10" s="1"/>
  <c r="H197" i="10"/>
  <c r="G197" i="10" s="1"/>
  <c r="H196" i="10"/>
  <c r="G196" i="10" s="1"/>
  <c r="H195" i="10"/>
  <c r="G195" i="10" s="1"/>
  <c r="H194" i="10"/>
  <c r="G194" i="10" s="1"/>
  <c r="H193" i="10"/>
  <c r="G193" i="10" s="1"/>
  <c r="H192" i="10"/>
  <c r="G192" i="10" s="1"/>
  <c r="H191" i="10"/>
  <c r="G191" i="10" s="1"/>
  <c r="H190" i="10"/>
  <c r="G190" i="10" s="1"/>
  <c r="H189" i="10"/>
  <c r="G189" i="10" s="1"/>
  <c r="H188" i="10"/>
  <c r="G188" i="10" s="1"/>
  <c r="H187" i="10"/>
  <c r="G187" i="10" s="1"/>
  <c r="H186" i="10"/>
  <c r="G186" i="10" s="1"/>
  <c r="H181" i="10"/>
  <c r="G181" i="10" s="1"/>
  <c r="H180" i="10"/>
  <c r="G180" i="10" s="1"/>
  <c r="H179" i="10"/>
  <c r="G179" i="10" s="1"/>
  <c r="H178" i="10"/>
  <c r="G178" i="10" s="1"/>
  <c r="H177" i="10"/>
  <c r="G177" i="10" s="1"/>
  <c r="H176" i="10"/>
  <c r="G176" i="10" s="1"/>
  <c r="H175" i="10"/>
  <c r="G175" i="10" s="1"/>
  <c r="H174" i="10"/>
  <c r="G174" i="10" s="1"/>
  <c r="H173" i="10"/>
  <c r="G173" i="10" s="1"/>
  <c r="H172" i="10"/>
  <c r="G172" i="10" s="1"/>
  <c r="H171" i="10"/>
  <c r="G171" i="10" s="1"/>
  <c r="H170" i="10"/>
  <c r="G170" i="10" s="1"/>
  <c r="H169" i="10"/>
  <c r="G169" i="10" s="1"/>
  <c r="H168" i="10"/>
  <c r="G168" i="10" s="1"/>
  <c r="H167" i="10"/>
  <c r="G167" i="10" s="1"/>
  <c r="H166" i="10"/>
  <c r="G166" i="10" s="1"/>
  <c r="H165" i="10"/>
  <c r="G165" i="10" s="1"/>
  <c r="H164" i="10"/>
  <c r="G164" i="10" s="1"/>
  <c r="H163" i="10"/>
  <c r="G163" i="10" s="1"/>
  <c r="H162" i="10"/>
  <c r="G162" i="10" s="1"/>
  <c r="H161" i="10"/>
  <c r="G161" i="10" s="1"/>
  <c r="H160" i="10"/>
  <c r="G160" i="10" s="1"/>
  <c r="H159" i="10"/>
  <c r="G159" i="10" s="1"/>
  <c r="H158" i="10"/>
  <c r="G158" i="10" s="1"/>
  <c r="H157" i="10"/>
  <c r="G157" i="10" s="1"/>
  <c r="H156" i="10"/>
  <c r="G156" i="10" s="1"/>
  <c r="H155" i="10"/>
  <c r="G155" i="10" s="1"/>
  <c r="H154" i="10"/>
  <c r="G154" i="10" s="1"/>
  <c r="H153" i="10"/>
  <c r="G153" i="10" s="1"/>
  <c r="H152" i="10"/>
  <c r="G152" i="10" s="1"/>
  <c r="H151" i="10"/>
  <c r="G151" i="10" s="1"/>
  <c r="H150" i="10"/>
  <c r="G150" i="10" s="1"/>
  <c r="H149" i="10"/>
  <c r="G149" i="10" s="1"/>
  <c r="H147" i="10"/>
  <c r="G147" i="10" s="1"/>
  <c r="H146" i="10"/>
  <c r="G146" i="10" s="1"/>
  <c r="H145" i="10"/>
  <c r="G145" i="10" s="1"/>
  <c r="H144" i="10"/>
  <c r="G144" i="10" s="1"/>
  <c r="H143" i="10"/>
  <c r="G143" i="10" s="1"/>
  <c r="H142" i="10"/>
  <c r="G142" i="10" s="1"/>
  <c r="H141" i="10"/>
  <c r="G141" i="10" s="1"/>
  <c r="H140" i="10"/>
  <c r="G140" i="10" s="1"/>
  <c r="H139" i="10"/>
  <c r="G139" i="10" s="1"/>
  <c r="H138" i="10"/>
  <c r="G138" i="10" s="1"/>
  <c r="H137" i="10"/>
  <c r="G137" i="10" s="1"/>
  <c r="H135" i="10"/>
  <c r="G135" i="10" s="1"/>
  <c r="H134" i="10"/>
  <c r="G134" i="10" s="1"/>
  <c r="H133" i="10"/>
  <c r="G133" i="10" s="1"/>
  <c r="H128" i="10"/>
  <c r="G128" i="10" s="1"/>
  <c r="H127" i="10"/>
  <c r="G127" i="10" s="1"/>
  <c r="H126" i="10"/>
  <c r="G126" i="10" s="1"/>
  <c r="H125" i="10"/>
  <c r="G125" i="10" s="1"/>
  <c r="H124" i="10"/>
  <c r="G124" i="10" s="1"/>
  <c r="H123" i="10"/>
  <c r="G123" i="10" s="1"/>
  <c r="H122" i="10"/>
  <c r="G122" i="10" s="1"/>
  <c r="H121" i="10"/>
  <c r="G121" i="10" s="1"/>
  <c r="H120" i="10"/>
  <c r="G120" i="10" s="1"/>
  <c r="H119" i="10"/>
  <c r="G119" i="10" s="1"/>
  <c r="H118" i="10"/>
  <c r="G118" i="10" s="1"/>
  <c r="H117" i="10"/>
  <c r="G117" i="10" s="1"/>
  <c r="H116" i="10"/>
  <c r="G116" i="10" s="1"/>
  <c r="H115" i="10"/>
  <c r="G115" i="10" s="1"/>
  <c r="H114" i="10"/>
  <c r="G114" i="10" s="1"/>
  <c r="H113" i="10"/>
  <c r="G113" i="10" s="1"/>
  <c r="H112" i="10"/>
  <c r="G112" i="10" s="1"/>
  <c r="H111" i="10"/>
  <c r="G111" i="10" s="1"/>
  <c r="H110" i="10"/>
  <c r="G110" i="10" s="1"/>
  <c r="H109" i="10"/>
  <c r="G109" i="10" s="1"/>
  <c r="H108" i="10"/>
  <c r="G108" i="10" s="1"/>
  <c r="H106" i="10"/>
  <c r="G106" i="10" s="1"/>
  <c r="H105" i="10"/>
  <c r="G105" i="10" s="1"/>
  <c r="H104" i="10"/>
  <c r="G104" i="10" s="1"/>
  <c r="H103" i="10"/>
  <c r="G103" i="10" s="1"/>
  <c r="H102" i="10"/>
  <c r="G102" i="10" s="1"/>
  <c r="H101" i="10"/>
  <c r="G101" i="10" s="1"/>
  <c r="H100" i="10"/>
  <c r="G100" i="10" s="1"/>
  <c r="H99" i="10"/>
  <c r="G99" i="10" s="1"/>
  <c r="H94" i="10"/>
  <c r="G94" i="10" s="1"/>
  <c r="H93" i="10"/>
  <c r="G93" i="10" s="1"/>
  <c r="H92" i="10"/>
  <c r="G92" i="10" s="1"/>
  <c r="H91" i="10"/>
  <c r="G91" i="10" s="1"/>
  <c r="H90" i="10"/>
  <c r="G90" i="10" s="1"/>
  <c r="H89" i="10"/>
  <c r="G89" i="10" s="1"/>
  <c r="H88" i="10"/>
  <c r="G88" i="10" s="1"/>
  <c r="H87" i="10"/>
  <c r="G87" i="10" s="1"/>
  <c r="H86" i="10"/>
  <c r="G86" i="10" s="1"/>
  <c r="H85" i="10"/>
  <c r="G85" i="10" s="1"/>
  <c r="H84" i="10"/>
  <c r="G84" i="10" s="1"/>
  <c r="H83" i="10"/>
  <c r="G83" i="10" s="1"/>
  <c r="H82" i="10"/>
  <c r="G82" i="10" s="1"/>
  <c r="H81" i="10"/>
  <c r="G81" i="10" s="1"/>
  <c r="H80" i="10"/>
  <c r="G80" i="10" s="1"/>
  <c r="H79" i="10"/>
  <c r="G79" i="10" s="1"/>
  <c r="H77" i="10"/>
  <c r="G77" i="10" s="1"/>
  <c r="E65" i="10"/>
  <c r="H39" i="10"/>
  <c r="G39" i="10" s="1"/>
  <c r="H40" i="10"/>
  <c r="H41" i="10"/>
  <c r="H42" i="10"/>
  <c r="H43" i="10"/>
  <c r="H44" i="10"/>
  <c r="G44" i="10" s="1"/>
  <c r="H45" i="10"/>
  <c r="H46" i="10"/>
  <c r="G46" i="10" s="1"/>
  <c r="H47" i="10"/>
  <c r="E48" i="10"/>
  <c r="H49" i="10"/>
  <c r="G49" i="10" s="1"/>
  <c r="H51" i="10"/>
  <c r="G51" i="10" s="1"/>
  <c r="H52" i="10"/>
  <c r="G52" i="10" s="1"/>
  <c r="H53" i="10"/>
  <c r="G53" i="10" s="1"/>
  <c r="H54" i="10"/>
  <c r="G54" i="10" s="1"/>
  <c r="H55" i="10"/>
  <c r="G55" i="10" s="1"/>
  <c r="H56" i="10"/>
  <c r="G56" i="10" s="1"/>
  <c r="H57" i="10"/>
  <c r="G57" i="10" s="1"/>
  <c r="H58" i="10"/>
  <c r="G58" i="10" s="1"/>
  <c r="H18" i="10"/>
  <c r="G18" i="10" s="1"/>
  <c r="E19" i="10"/>
  <c r="H20" i="10"/>
  <c r="G20" i="10" s="1"/>
  <c r="H21" i="10"/>
  <c r="G21" i="10" s="1"/>
  <c r="H22" i="10"/>
  <c r="H23" i="10"/>
  <c r="H24" i="10"/>
  <c r="G24" i="10" s="1"/>
  <c r="H25" i="10"/>
  <c r="G25" i="10" s="1"/>
  <c r="H26" i="10"/>
  <c r="G26" i="10" s="1"/>
  <c r="H27" i="10"/>
  <c r="H28" i="10"/>
  <c r="H30" i="10"/>
  <c r="H31" i="10"/>
  <c r="H32" i="10"/>
  <c r="E33" i="10"/>
  <c r="H34" i="10"/>
  <c r="H35" i="10"/>
  <c r="H36" i="10"/>
  <c r="H37" i="10"/>
  <c r="H38" i="10"/>
  <c r="G38" i="10" s="1"/>
  <c r="H72" i="10"/>
  <c r="G72" i="10" s="1"/>
  <c r="H70" i="10"/>
  <c r="G70" i="10" s="1"/>
  <c r="H69" i="10"/>
  <c r="G69" i="10" s="1"/>
  <c r="H67" i="10"/>
  <c r="H66" i="10"/>
  <c r="H64" i="10"/>
  <c r="N271" i="1" s="1"/>
  <c r="H63" i="10"/>
  <c r="N270" i="1" s="1"/>
  <c r="E49" i="10"/>
  <c r="E18" i="10"/>
  <c r="E21" i="10"/>
  <c r="H6" i="10"/>
  <c r="G6" i="10" s="1"/>
  <c r="H7" i="10"/>
  <c r="G7" i="10" s="1"/>
  <c r="H9" i="10"/>
  <c r="G9" i="10" s="1"/>
  <c r="H10" i="10"/>
  <c r="G10" i="10" s="1"/>
  <c r="H11" i="10"/>
  <c r="G11" i="10" s="1"/>
  <c r="H5" i="10"/>
  <c r="G5" i="10" s="1"/>
  <c r="E63" i="10" l="1"/>
  <c r="E9" i="10"/>
  <c r="E11" i="10"/>
  <c r="E10" i="10"/>
  <c r="E6" i="10"/>
  <c r="E7" i="10"/>
  <c r="O19" i="1"/>
  <c r="N19" i="1" s="1"/>
  <c r="G23" i="10"/>
  <c r="T248" i="1"/>
  <c r="S248" i="1" s="1"/>
  <c r="G41" i="10"/>
  <c r="O18" i="1"/>
  <c r="N18" i="1" s="1"/>
  <c r="G22" i="10"/>
  <c r="T247" i="1"/>
  <c r="S247" i="1" s="1"/>
  <c r="G40" i="10"/>
  <c r="S206" i="1"/>
  <c r="G31" i="10"/>
  <c r="G63" i="10"/>
  <c r="T258" i="1"/>
  <c r="S258" i="1" s="1"/>
  <c r="G47" i="10"/>
  <c r="G32" i="10"/>
  <c r="G64" i="10"/>
  <c r="T241" i="1"/>
  <c r="S241" i="1" s="1"/>
  <c r="G36" i="10"/>
  <c r="S199" i="1"/>
  <c r="G27" i="10"/>
  <c r="E16" i="10"/>
  <c r="H16" i="10"/>
  <c r="T242" i="1"/>
  <c r="S242" i="1" s="1"/>
  <c r="G37" i="10"/>
  <c r="O278" i="1"/>
  <c r="N278" i="1" s="1"/>
  <c r="G66" i="10"/>
  <c r="T254" i="1"/>
  <c r="S254" i="1" s="1"/>
  <c r="G45" i="10"/>
  <c r="S202" i="1"/>
  <c r="G28" i="10"/>
  <c r="O279" i="1"/>
  <c r="N279" i="1" s="1"/>
  <c r="G67" i="10"/>
  <c r="E64" i="10"/>
  <c r="E20" i="10"/>
  <c r="T239" i="1"/>
  <c r="S239" i="1" s="1"/>
  <c r="G34" i="10"/>
  <c r="E17" i="10"/>
  <c r="H17" i="10"/>
  <c r="T250" i="1"/>
  <c r="S250" i="1" s="1"/>
  <c r="G43" i="10"/>
  <c r="E69" i="10"/>
  <c r="H19" i="10"/>
  <c r="G19" i="10" s="1"/>
  <c r="T240" i="1"/>
  <c r="S240" i="1" s="1"/>
  <c r="G35" i="10"/>
  <c r="E50" i="10"/>
  <c r="H50" i="10"/>
  <c r="G50" i="10" s="1"/>
  <c r="T249" i="1"/>
  <c r="S249" i="1" s="1"/>
  <c r="G42" i="10"/>
  <c r="E70" i="10"/>
  <c r="H33" i="10"/>
  <c r="H48" i="10"/>
  <c r="G48" i="10" s="1"/>
  <c r="G30" i="10"/>
  <c r="E387" i="10"/>
  <c r="E386" i="10"/>
  <c r="E385" i="10"/>
  <c r="E380" i="10"/>
  <c r="E379" i="10"/>
  <c r="E378" i="10"/>
  <c r="E377" i="10"/>
  <c r="E376" i="10"/>
  <c r="E375" i="10"/>
  <c r="E374" i="10"/>
  <c r="E373" i="10"/>
  <c r="E372" i="10"/>
  <c r="E371" i="10"/>
  <c r="E370" i="10"/>
  <c r="E369" i="10"/>
  <c r="E368" i="10"/>
  <c r="E367" i="10"/>
  <c r="E366" i="10"/>
  <c r="E365" i="10"/>
  <c r="E364" i="10"/>
  <c r="E363" i="10"/>
  <c r="E362" i="10"/>
  <c r="E361" i="10"/>
  <c r="E360" i="10"/>
  <c r="E359" i="10"/>
  <c r="E358" i="10"/>
  <c r="E357" i="10"/>
  <c r="E355" i="10"/>
  <c r="E354" i="10"/>
  <c r="E353" i="10"/>
  <c r="E352" i="10"/>
  <c r="E351" i="10"/>
  <c r="E350" i="10"/>
  <c r="E348" i="10"/>
  <c r="E347" i="10"/>
  <c r="E346" i="10"/>
  <c r="E345" i="10"/>
  <c r="E344" i="10"/>
  <c r="E343" i="10"/>
  <c r="E342" i="10"/>
  <c r="E341" i="10"/>
  <c r="E340" i="10"/>
  <c r="E339" i="10"/>
  <c r="E338" i="10"/>
  <c r="E337" i="10"/>
  <c r="E336" i="10"/>
  <c r="E331" i="10"/>
  <c r="E330" i="10"/>
  <c r="E329" i="10"/>
  <c r="E328" i="10"/>
  <c r="E327" i="10"/>
  <c r="E326" i="10"/>
  <c r="E325" i="10"/>
  <c r="E324" i="10"/>
  <c r="E323" i="10"/>
  <c r="E322" i="10"/>
  <c r="E321" i="10"/>
  <c r="E320" i="10"/>
  <c r="E319" i="10"/>
  <c r="E318" i="10"/>
  <c r="E317" i="10"/>
  <c r="E316" i="10"/>
  <c r="E315" i="10"/>
  <c r="E314" i="10"/>
  <c r="E313" i="10"/>
  <c r="E312" i="10"/>
  <c r="E311" i="10"/>
  <c r="E310" i="10"/>
  <c r="E309" i="10"/>
  <c r="E308" i="10"/>
  <c r="E307" i="10"/>
  <c r="E306" i="10"/>
  <c r="E305" i="10"/>
  <c r="E304" i="10"/>
  <c r="E303" i="10"/>
  <c r="E302" i="10"/>
  <c r="E301" i="10"/>
  <c r="E300" i="10"/>
  <c r="E299" i="10"/>
  <c r="E298" i="10"/>
  <c r="E297" i="10"/>
  <c r="E296" i="10"/>
  <c r="E295" i="10"/>
  <c r="E294" i="10"/>
  <c r="E293" i="10"/>
  <c r="E292" i="10"/>
  <c r="E291" i="10"/>
  <c r="E290" i="10"/>
  <c r="E289" i="10"/>
  <c r="E288" i="10"/>
  <c r="E287" i="10"/>
  <c r="E286" i="10"/>
  <c r="E285" i="10"/>
  <c r="E284" i="10"/>
  <c r="E283" i="10"/>
  <c r="E278" i="10"/>
  <c r="E277" i="10"/>
  <c r="E276" i="10"/>
  <c r="E275" i="10"/>
  <c r="E274" i="10"/>
  <c r="E273" i="10"/>
  <c r="E272" i="10"/>
  <c r="E271" i="10"/>
  <c r="E270" i="10"/>
  <c r="E269" i="10"/>
  <c r="E268" i="10"/>
  <c r="E267" i="10"/>
  <c r="E266" i="10"/>
  <c r="E265" i="10"/>
  <c r="E264" i="10"/>
  <c r="E263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7" i="10"/>
  <c r="E146" i="10"/>
  <c r="E145" i="10"/>
  <c r="E144" i="10"/>
  <c r="E143" i="10"/>
  <c r="E142" i="10"/>
  <c r="E141" i="10"/>
  <c r="E140" i="10"/>
  <c r="E139" i="10"/>
  <c r="E138" i="10"/>
  <c r="E137" i="10"/>
  <c r="E135" i="10"/>
  <c r="E134" i="10"/>
  <c r="E133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08" i="10"/>
  <c r="E100" i="10"/>
  <c r="E101" i="10"/>
  <c r="E102" i="10"/>
  <c r="E103" i="10"/>
  <c r="E104" i="10"/>
  <c r="E105" i="10"/>
  <c r="E106" i="10"/>
  <c r="E9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79" i="10"/>
  <c r="E77" i="10"/>
  <c r="E66" i="10"/>
  <c r="E67" i="10"/>
  <c r="E68" i="10"/>
  <c r="E71" i="10"/>
  <c r="E72" i="10"/>
  <c r="E22" i="10"/>
  <c r="E23" i="10"/>
  <c r="E24" i="10"/>
  <c r="E25" i="10"/>
  <c r="E26" i="10"/>
  <c r="E27" i="10"/>
  <c r="E28" i="10"/>
  <c r="E30" i="10"/>
  <c r="E31" i="10"/>
  <c r="E32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51" i="10"/>
  <c r="E52" i="10"/>
  <c r="E53" i="10"/>
  <c r="E54" i="10"/>
  <c r="E55" i="10"/>
  <c r="E56" i="10"/>
  <c r="E57" i="10"/>
  <c r="E58" i="10"/>
  <c r="E5" i="10"/>
  <c r="S210" i="1" l="1"/>
  <c r="S205" i="1"/>
  <c r="S207" i="1" s="1"/>
  <c r="N10" i="1"/>
  <c r="G16" i="10"/>
  <c r="S211" i="1"/>
  <c r="G33" i="10"/>
  <c r="N11" i="1"/>
  <c r="G17" i="10"/>
  <c r="J386" i="10"/>
  <c r="J387" i="10"/>
  <c r="J385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57" i="10"/>
  <c r="J351" i="10"/>
  <c r="J352" i="10"/>
  <c r="J353" i="10"/>
  <c r="J354" i="10"/>
  <c r="J355" i="10"/>
  <c r="J350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36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283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29" i="10"/>
  <c r="J214" i="10"/>
  <c r="J215" i="10"/>
  <c r="J216" i="10"/>
  <c r="J217" i="10"/>
  <c r="J218" i="10"/>
  <c r="J219" i="10"/>
  <c r="J220" i="10"/>
  <c r="J221" i="10"/>
  <c r="J223" i="10"/>
  <c r="J224" i="10"/>
  <c r="J213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49" i="10"/>
  <c r="J138" i="10"/>
  <c r="J139" i="10"/>
  <c r="J140" i="10"/>
  <c r="J137" i="10"/>
  <c r="J134" i="10"/>
  <c r="J135" i="10"/>
  <c r="J133" i="10"/>
  <c r="J109" i="10"/>
  <c r="J110" i="10"/>
  <c r="J111" i="10"/>
  <c r="J112" i="10"/>
  <c r="J113" i="10"/>
  <c r="J114" i="10"/>
  <c r="J115" i="10"/>
  <c r="J116" i="10"/>
  <c r="J117" i="10"/>
  <c r="J119" i="10"/>
  <c r="J120" i="10"/>
  <c r="J121" i="10"/>
  <c r="J122" i="10"/>
  <c r="J125" i="10"/>
  <c r="J126" i="10"/>
  <c r="J127" i="10"/>
  <c r="J128" i="10"/>
  <c r="J108" i="10"/>
  <c r="J99" i="10"/>
  <c r="J100" i="10"/>
  <c r="J101" i="10"/>
  <c r="J102" i="10"/>
  <c r="J103" i="10"/>
  <c r="J104" i="10"/>
  <c r="J105" i="10"/>
  <c r="J106" i="10"/>
  <c r="J80" i="10"/>
  <c r="J81" i="10"/>
  <c r="J82" i="10"/>
  <c r="J83" i="10"/>
  <c r="J84" i="10"/>
  <c r="J85" i="10"/>
  <c r="J86" i="10"/>
  <c r="J87" i="10"/>
  <c r="J88" i="10"/>
  <c r="J90" i="10"/>
  <c r="J91" i="10"/>
  <c r="J92" i="10"/>
  <c r="J93" i="10"/>
  <c r="J94" i="10"/>
  <c r="J79" i="10"/>
  <c r="J77" i="10"/>
  <c r="J64" i="10"/>
  <c r="J65" i="10"/>
  <c r="J66" i="10"/>
  <c r="J67" i="10"/>
  <c r="J68" i="10"/>
  <c r="J69" i="10"/>
  <c r="J70" i="10"/>
  <c r="J72" i="10"/>
  <c r="J63" i="10"/>
  <c r="J279" i="1"/>
  <c r="J278" i="1"/>
  <c r="J271" i="1"/>
  <c r="J272" i="1"/>
  <c r="J270" i="1"/>
  <c r="S212" i="1" l="1"/>
  <c r="S454" i="1" l="1"/>
  <c r="S453" i="1"/>
  <c r="S452" i="1"/>
  <c r="S444" i="1"/>
  <c r="S443" i="1"/>
  <c r="S438" i="1"/>
  <c r="S437" i="1"/>
  <c r="S436" i="1"/>
  <c r="S435" i="1"/>
  <c r="S434" i="1"/>
  <c r="S433" i="1"/>
  <c r="S430" i="1"/>
  <c r="S422" i="1"/>
  <c r="S421" i="1"/>
  <c r="S416" i="1"/>
  <c r="S415" i="1"/>
  <c r="S414" i="1"/>
  <c r="S413" i="1"/>
  <c r="S412" i="1"/>
  <c r="S411" i="1"/>
  <c r="S341" i="1"/>
  <c r="S338" i="1"/>
  <c r="S291" i="1"/>
  <c r="S287" i="1"/>
  <c r="S286" i="1"/>
  <c r="S28" i="1" l="1"/>
  <c r="S27" i="1"/>
  <c r="S408" i="1"/>
  <c r="S30" i="1"/>
  <c r="S26" i="1"/>
  <c r="S29" i="1"/>
  <c r="S288" i="1"/>
  <c r="S76" i="1" l="1"/>
  <c r="S292" i="1"/>
  <c r="L197" i="11" l="1"/>
  <c r="L196" i="11"/>
  <c r="L191" i="11"/>
  <c r="L190" i="11"/>
  <c r="L167" i="11"/>
  <c r="L166" i="11"/>
  <c r="L149" i="11"/>
  <c r="L150" i="11"/>
  <c r="K197" i="11"/>
  <c r="K196" i="11"/>
  <c r="K191" i="11"/>
  <c r="K190" i="11"/>
  <c r="K167" i="11"/>
  <c r="K166" i="11"/>
  <c r="K161" i="11"/>
  <c r="K150" i="11"/>
  <c r="K149" i="11"/>
  <c r="K124" i="11"/>
  <c r="K123" i="11"/>
  <c r="K122" i="11"/>
  <c r="K121" i="11"/>
  <c r="K113" i="11"/>
  <c r="K112" i="11"/>
  <c r="K111" i="11"/>
  <c r="K110" i="11"/>
  <c r="K102" i="11"/>
  <c r="K101" i="11"/>
  <c r="K100" i="11"/>
  <c r="K99" i="11"/>
  <c r="K41" i="11"/>
  <c r="K40" i="11"/>
  <c r="K39" i="11"/>
  <c r="K38" i="11"/>
  <c r="K37" i="11"/>
  <c r="K34" i="11"/>
  <c r="K33" i="11"/>
  <c r="K32" i="11"/>
  <c r="K31" i="11"/>
  <c r="K30" i="11"/>
  <c r="J197" i="11"/>
  <c r="J196" i="11"/>
  <c r="J191" i="11"/>
  <c r="J190" i="11"/>
  <c r="J167" i="11"/>
  <c r="J166" i="11"/>
  <c r="J161" i="11"/>
  <c r="J150" i="11"/>
  <c r="J149" i="11"/>
  <c r="J124" i="11"/>
  <c r="J123" i="11"/>
  <c r="J122" i="11"/>
  <c r="J121" i="11"/>
  <c r="J113" i="11"/>
  <c r="J112" i="11"/>
  <c r="J111" i="11"/>
  <c r="J110" i="11"/>
  <c r="J96" i="11"/>
  <c r="J95" i="11"/>
  <c r="J94" i="11"/>
  <c r="J93" i="11"/>
  <c r="J102" i="11"/>
  <c r="J101" i="11"/>
  <c r="J100" i="11"/>
  <c r="J99" i="11"/>
  <c r="J41" i="11"/>
  <c r="J40" i="11"/>
  <c r="J39" i="11"/>
  <c r="J38" i="11"/>
  <c r="J37" i="11"/>
  <c r="J34" i="11"/>
  <c r="J33" i="11"/>
  <c r="J32" i="11"/>
  <c r="J31" i="11"/>
  <c r="J30" i="11"/>
  <c r="J11" i="11"/>
  <c r="I191" i="11"/>
  <c r="I190" i="11"/>
  <c r="I167" i="11"/>
  <c r="I166" i="11"/>
  <c r="I150" i="11"/>
  <c r="I149" i="11"/>
  <c r="H191" i="11"/>
  <c r="H190" i="11"/>
  <c r="H181" i="11"/>
  <c r="H167" i="11"/>
  <c r="H166" i="11"/>
  <c r="H150" i="11"/>
  <c r="H149" i="11"/>
  <c r="H144" i="11"/>
  <c r="H110" i="11"/>
  <c r="H111" i="11"/>
  <c r="H112" i="11"/>
  <c r="H113" i="11"/>
  <c r="H118" i="11"/>
  <c r="H121" i="11"/>
  <c r="H122" i="11"/>
  <c r="H123" i="11"/>
  <c r="H124" i="11"/>
  <c r="H128" i="11"/>
  <c r="H132" i="11"/>
  <c r="F64" i="11"/>
  <c r="F63" i="11"/>
  <c r="F62" i="11"/>
  <c r="F61" i="11"/>
  <c r="F60" i="11"/>
  <c r="G190" i="11"/>
  <c r="G181" i="11"/>
  <c r="G176" i="11"/>
  <c r="G177" i="11" s="1"/>
  <c r="G167" i="11"/>
  <c r="G166" i="11"/>
  <c r="G150" i="11"/>
  <c r="G149" i="11"/>
  <c r="G144" i="11"/>
  <c r="F190" i="11"/>
  <c r="F191" i="11" s="1"/>
  <c r="F186" i="11"/>
  <c r="F187" i="11" s="1"/>
  <c r="F181" i="11"/>
  <c r="F176" i="11"/>
  <c r="F177" i="11" s="1"/>
  <c r="F167" i="11"/>
  <c r="F166" i="11"/>
  <c r="F161" i="11"/>
  <c r="F150" i="11"/>
  <c r="F149" i="11"/>
  <c r="F144" i="11"/>
  <c r="F132" i="11"/>
  <c r="F128" i="11"/>
  <c r="F124" i="11"/>
  <c r="F123" i="11"/>
  <c r="F122" i="11"/>
  <c r="F121" i="11"/>
  <c r="F113" i="11"/>
  <c r="F112" i="11"/>
  <c r="F111" i="11"/>
  <c r="F110" i="11"/>
  <c r="F102" i="11"/>
  <c r="F101" i="11"/>
  <c r="F100" i="11"/>
  <c r="F99" i="11"/>
  <c r="F96" i="11"/>
  <c r="F95" i="11"/>
  <c r="F94" i="11"/>
  <c r="F93" i="11"/>
  <c r="F87" i="11"/>
  <c r="F86" i="11"/>
  <c r="F82" i="11"/>
  <c r="F81" i="11"/>
  <c r="F78" i="11"/>
  <c r="F75" i="11"/>
  <c r="F41" i="11"/>
  <c r="F40" i="11"/>
  <c r="F39" i="11"/>
  <c r="F38" i="11"/>
  <c r="F37" i="11"/>
  <c r="F34" i="11"/>
  <c r="F33" i="11"/>
  <c r="F32" i="11"/>
  <c r="F31" i="11"/>
  <c r="F30" i="11"/>
  <c r="F12" i="11"/>
  <c r="F11" i="11"/>
  <c r="E196" i="11"/>
  <c r="E197" i="11" s="1"/>
  <c r="E190" i="11"/>
  <c r="E191" i="11" s="1"/>
  <c r="E186" i="11"/>
  <c r="E187" i="11" s="1"/>
  <c r="E181" i="11"/>
  <c r="E176" i="11"/>
  <c r="E177" i="11" s="1"/>
  <c r="E171" i="11"/>
  <c r="E170" i="11"/>
  <c r="E167" i="11"/>
  <c r="E166" i="11"/>
  <c r="E161" i="11"/>
  <c r="E150" i="11"/>
  <c r="E149" i="11"/>
  <c r="E144" i="11"/>
  <c r="E132" i="11"/>
  <c r="E128" i="11"/>
  <c r="E124" i="11"/>
  <c r="E123" i="11"/>
  <c r="E122" i="11"/>
  <c r="E121" i="11"/>
  <c r="E113" i="11"/>
  <c r="E112" i="11"/>
  <c r="E111" i="11"/>
  <c r="E110" i="11"/>
  <c r="E102" i="11"/>
  <c r="E101" i="11"/>
  <c r="E100" i="11"/>
  <c r="E99" i="11"/>
  <c r="E96" i="11"/>
  <c r="E95" i="11"/>
  <c r="E94" i="11"/>
  <c r="E93" i="11"/>
  <c r="E87" i="11"/>
  <c r="E86" i="11"/>
  <c r="E82" i="11"/>
  <c r="E81" i="11"/>
  <c r="E78" i="11"/>
  <c r="E75" i="11"/>
  <c r="E64" i="11"/>
  <c r="E63" i="11"/>
  <c r="E62" i="11"/>
  <c r="E61" i="11"/>
  <c r="E60" i="11"/>
  <c r="E57" i="11"/>
  <c r="E56" i="11"/>
  <c r="E55" i="11"/>
  <c r="E54" i="11"/>
  <c r="E53" i="11"/>
  <c r="E52" i="11"/>
  <c r="E49" i="11"/>
  <c r="E48" i="11"/>
  <c r="E47" i="11"/>
  <c r="E46" i="11"/>
  <c r="E45" i="11"/>
  <c r="E44" i="11"/>
  <c r="E41" i="11"/>
  <c r="E40" i="11"/>
  <c r="E39" i="11"/>
  <c r="E38" i="11"/>
  <c r="E37" i="11"/>
  <c r="E34" i="11"/>
  <c r="E33" i="11"/>
  <c r="E32" i="11"/>
  <c r="E31" i="11"/>
  <c r="E30" i="11"/>
  <c r="E12" i="11"/>
  <c r="E11" i="11"/>
  <c r="F83" i="11" l="1"/>
  <c r="F88" i="11"/>
  <c r="E88" i="11"/>
  <c r="E83" i="11"/>
  <c r="S223" i="1" l="1"/>
  <c r="S224" i="1"/>
  <c r="S225" i="1"/>
  <c r="S222" i="1"/>
  <c r="J7" i="10" l="1"/>
  <c r="J5" i="10"/>
  <c r="J10" i="10"/>
  <c r="J11" i="10"/>
  <c r="J9" i="10"/>
  <c r="J6" i="10"/>
</calcChain>
</file>

<file path=xl/sharedStrings.xml><?xml version="1.0" encoding="utf-8"?>
<sst xmlns="http://schemas.openxmlformats.org/spreadsheetml/2006/main" count="3439" uniqueCount="758">
  <si>
    <t>TARIFF</t>
  </si>
  <si>
    <t>VAT EXCL</t>
  </si>
  <si>
    <t>VAT INCL</t>
  </si>
  <si>
    <t>Availability</t>
  </si>
  <si>
    <t>Block 1</t>
  </si>
  <si>
    <t>1-50kWh</t>
  </si>
  <si>
    <t>Energy/kWh</t>
  </si>
  <si>
    <t>Block 2</t>
  </si>
  <si>
    <t>51-350kWh</t>
  </si>
  <si>
    <t>Block 3</t>
  </si>
  <si>
    <t>351-600kWh</t>
  </si>
  <si>
    <t>Block 4</t>
  </si>
  <si>
    <t>&gt;600kWh</t>
  </si>
  <si>
    <t>BULK INFRASTRUCTURE CONTRIBUTION LEVY (BICL) CHARGES (see addendum)</t>
  </si>
  <si>
    <t>Domestic</t>
  </si>
  <si>
    <t>Other</t>
  </si>
  <si>
    <t>or amount equal to one month's consumption</t>
  </si>
  <si>
    <t>or an amount specified by Treasurer</t>
  </si>
  <si>
    <t>Town</t>
  </si>
  <si>
    <t>Rural Area</t>
  </si>
  <si>
    <t>(plus transport costs + 25%)</t>
  </si>
  <si>
    <t>SCALE 1 - DOMESTIC</t>
  </si>
  <si>
    <t>Domestic Town</t>
  </si>
  <si>
    <t>Domestic - Farms (Jansenville)</t>
  </si>
  <si>
    <t>Maintenance</t>
  </si>
  <si>
    <t>Domestic - Farms (FM Lines)</t>
  </si>
  <si>
    <t>Domestic Departure Use</t>
  </si>
  <si>
    <t>Off Peak - Town</t>
  </si>
  <si>
    <t>Small Power up to 50kVA</t>
  </si>
  <si>
    <t>Municipal Departments</t>
  </si>
  <si>
    <t>Streetlights - Municipal</t>
  </si>
  <si>
    <t>Per Streetlight</t>
  </si>
  <si>
    <t>Caravan Parks/Umasizakhe</t>
  </si>
  <si>
    <t>Streetlights - Private</t>
  </si>
  <si>
    <t>Off Peak - Jansenville</t>
  </si>
  <si>
    <t>Farms - Jansenville</t>
  </si>
  <si>
    <t>Farms - FM Lines</t>
  </si>
  <si>
    <t>Off Peak - FM Lines</t>
  </si>
  <si>
    <t>Large Power - 50 to 100kVA</t>
  </si>
  <si>
    <t>Demand/kVA&gt;40</t>
  </si>
  <si>
    <t>Per unit/kWh</t>
  </si>
  <si>
    <t>Per Unit/kVA</t>
  </si>
  <si>
    <t>Demand KVA - Minimum 40 KVA</t>
  </si>
  <si>
    <t>Large Power - Above 100kVA</t>
  </si>
  <si>
    <t>Per unit/kVA</t>
  </si>
  <si>
    <t>Demand/kVA</t>
  </si>
  <si>
    <t>Municipal Departments - Above 100kVA</t>
  </si>
  <si>
    <t>Bulk Power - Special above 600kVA</t>
  </si>
  <si>
    <t>&gt;150000kWh</t>
  </si>
  <si>
    <t>0-150000kWh</t>
  </si>
  <si>
    <t>0-600kVA</t>
  </si>
  <si>
    <t>&gt;600kVA</t>
  </si>
  <si>
    <t>Energy/kVA</t>
  </si>
  <si>
    <t>Peak</t>
  </si>
  <si>
    <t>Standard</t>
  </si>
  <si>
    <t>Off-Peak</t>
  </si>
  <si>
    <t>Reactive</t>
  </si>
  <si>
    <t>Time of Use - 0-50kVA</t>
  </si>
  <si>
    <t>Time of Use - &gt;50kVA</t>
  </si>
  <si>
    <t>Demand</t>
  </si>
  <si>
    <t>Business - Up to 60 Amp Single Phase &amp; 3 Phase</t>
  </si>
  <si>
    <t>Domestic Indigent</t>
  </si>
  <si>
    <t>Domestic - 60 Amp</t>
  </si>
  <si>
    <r>
      <t>PRE-PAID ELECTRICITY - ENERGY CONSUMPTION</t>
    </r>
    <r>
      <rPr>
        <sz val="10"/>
        <color theme="1"/>
        <rFont val="Calibri"/>
        <family val="2"/>
        <scheme val="minor"/>
      </rPr>
      <t xml:space="preserve"> (subject to approval by NERSA)</t>
    </r>
  </si>
  <si>
    <t>PRE-PAID ELECTRICITY - CONNECTION FEES</t>
  </si>
  <si>
    <t>Connection to houses without Electricity (Electrification Projects only)</t>
  </si>
  <si>
    <t>NO VAT</t>
  </si>
  <si>
    <t>Type of Deposit:</t>
  </si>
  <si>
    <t>Area:</t>
  </si>
  <si>
    <t>New Connection - Domestic</t>
  </si>
  <si>
    <t>New Connection - Indigent</t>
  </si>
  <si>
    <t>Low Domestic Town - Indigent</t>
  </si>
  <si>
    <t>From Metered Electricity to Pre-Paid Meter</t>
  </si>
  <si>
    <t>Meter Equipment</t>
  </si>
  <si>
    <t>Installation Costs</t>
  </si>
  <si>
    <t>Actual Costs</t>
  </si>
  <si>
    <t>TOTAL COST</t>
  </si>
  <si>
    <t>From Pre-Paid Meter to Credit Meter</t>
  </si>
  <si>
    <t>Meter &amp; Installation</t>
  </si>
  <si>
    <t xml:space="preserve">Deposit </t>
  </si>
  <si>
    <t>Agricultural Area</t>
  </si>
  <si>
    <t>Temporary Service Connection</t>
  </si>
  <si>
    <t>Tariff + 25% + transport</t>
  </si>
  <si>
    <t>Actual Costs + 25%</t>
  </si>
  <si>
    <t>Damages to service applications, meters, etc.</t>
  </si>
  <si>
    <t>Town (Normal Hours)</t>
  </si>
  <si>
    <t>Town (After Hours)</t>
  </si>
  <si>
    <t>Agricultural Area (Normal Hours)</t>
  </si>
  <si>
    <t>Agricultural Area (After Hours)</t>
  </si>
  <si>
    <t>Electricity Call-outs, Repairs as Result of Consumer Fault</t>
  </si>
  <si>
    <t>Testing of Meters</t>
  </si>
  <si>
    <t>Single Phase</t>
  </si>
  <si>
    <t>Three Phase</t>
  </si>
  <si>
    <t>Prepaid</t>
  </si>
  <si>
    <t>Demand Meter</t>
  </si>
  <si>
    <t>Town Tariff + transport + 25%</t>
  </si>
  <si>
    <t>Special Meter Readings</t>
  </si>
  <si>
    <t>Testing of Installation</t>
  </si>
  <si>
    <t>METERED ELECTRICITY TARIFFS</t>
  </si>
  <si>
    <t>PRE-PAID ELECTRICITY TARIFFS</t>
  </si>
  <si>
    <t>METERED ELECTRICITY - DEPOSITS</t>
  </si>
  <si>
    <r>
      <t>METERED ELECTRICITY - AVAILABILITY &amp; ENERGY CONSUMPTION</t>
    </r>
    <r>
      <rPr>
        <sz val="10"/>
        <color theme="1"/>
        <rFont val="Calibri"/>
        <family val="2"/>
        <scheme val="minor"/>
      </rPr>
      <t xml:space="preserve"> (subject to approval by NERSA)</t>
    </r>
  </si>
  <si>
    <t>ELECTRICITY ADMINISTRATIVE CHARGES</t>
  </si>
  <si>
    <t>ELECTRICITY ADMINISTRATIVE CHARGES - ELECTRICIAN CALL-OUT TARIFFS</t>
  </si>
  <si>
    <t>METERED WATER TARIFFS</t>
  </si>
  <si>
    <t>METERED WATER - DEPOSITS</t>
  </si>
  <si>
    <t>Indigent</t>
  </si>
  <si>
    <t>METERED WATER - RECONNECTION FEES</t>
  </si>
  <si>
    <t>Business</t>
  </si>
  <si>
    <t>NIL</t>
  </si>
  <si>
    <t>Per unit/Kl</t>
  </si>
  <si>
    <t>0-15Kl</t>
  </si>
  <si>
    <t>16-25Kl</t>
  </si>
  <si>
    <t>&gt;25Kl</t>
  </si>
  <si>
    <t>Consumption/Kl</t>
  </si>
  <si>
    <t>Domestic Umasizakhe</t>
  </si>
  <si>
    <t>Business Umasizakhe</t>
  </si>
  <si>
    <t>Eyethu Small Stock Farmers</t>
  </si>
  <si>
    <t>Housing - Kroonvale (Street Water)</t>
  </si>
  <si>
    <t>Housing - Umasizakhe (Street Water)</t>
  </si>
  <si>
    <t>PROPERTY RATES TARIFFS</t>
  </si>
  <si>
    <t>Residential</t>
  </si>
  <si>
    <t>Farm Not Used</t>
  </si>
  <si>
    <t>Assessment</t>
  </si>
  <si>
    <t>Smallholding Residential</t>
  </si>
  <si>
    <t>Rebate</t>
  </si>
  <si>
    <t>Residential &amp; Business</t>
  </si>
  <si>
    <t>Business &amp; Commercial</t>
  </si>
  <si>
    <t>Industrial</t>
  </si>
  <si>
    <t>Agricultural</t>
  </si>
  <si>
    <t>Farm Agricultural</t>
  </si>
  <si>
    <t>Farm Business</t>
  </si>
  <si>
    <t>Farm Residential</t>
  </si>
  <si>
    <t>Farm - Other</t>
  </si>
  <si>
    <t>State</t>
  </si>
  <si>
    <t>Mun/State Paid</t>
  </si>
  <si>
    <t>Municipal</t>
  </si>
  <si>
    <t>Multiple</t>
  </si>
  <si>
    <t>Monuments</t>
  </si>
  <si>
    <t>Protected</t>
  </si>
  <si>
    <t>Public Benefit</t>
  </si>
  <si>
    <t>Public Service Infrastructure</t>
  </si>
  <si>
    <t>State Trust Land</t>
  </si>
  <si>
    <t>Smallholdings</t>
  </si>
  <si>
    <t>Smallholding Agricultural</t>
  </si>
  <si>
    <t>Smallholding Business</t>
  </si>
  <si>
    <t>Smallholding - Other</t>
  </si>
  <si>
    <t>Exempt</t>
  </si>
  <si>
    <t>REFUSE TARIFFS</t>
  </si>
  <si>
    <t>Per Dwelling</t>
  </si>
  <si>
    <t>Business Tariff 1</t>
  </si>
  <si>
    <t>Business Tariff 2</t>
  </si>
  <si>
    <t>Business Tariff 3</t>
  </si>
  <si>
    <t>Per Unit (1 Removal per week)</t>
  </si>
  <si>
    <t>Per Unit (2 Removals per week)</t>
  </si>
  <si>
    <t>Per Unit (3 Removals per week)</t>
  </si>
  <si>
    <t>Bulk Containers</t>
  </si>
  <si>
    <t>Tariff 1</t>
  </si>
  <si>
    <t>Tariff 2</t>
  </si>
  <si>
    <t>Tariff 3</t>
  </si>
  <si>
    <t>Housing</t>
  </si>
  <si>
    <t>Housing: Umasizakhe</t>
  </si>
  <si>
    <t>Per Connection</t>
  </si>
  <si>
    <t>Halls &amp; Churches</t>
  </si>
  <si>
    <t>Hotels &amp; Boarding Houses</t>
  </si>
  <si>
    <t>Hostels, Colleges &amp; Schools</t>
  </si>
  <si>
    <t>Hospitals</t>
  </si>
  <si>
    <t>S A Police Academy</t>
  </si>
  <si>
    <t>Per Sanitation Unit</t>
  </si>
  <si>
    <t>SEWERAGE TARIFFS</t>
  </si>
  <si>
    <t>SANITATION TARIFFS</t>
  </si>
  <si>
    <t>Pail/Per Month</t>
  </si>
  <si>
    <t>Sanitation</t>
  </si>
  <si>
    <t>INDIGENT SUBSIDY TARIFFS</t>
  </si>
  <si>
    <t>INDIGENT SUBSIDY: ELECTRICITY</t>
  </si>
  <si>
    <t>Electricity Subsidy - 50kWh</t>
  </si>
  <si>
    <t>INDIGENT SUBSIDY: WATER</t>
  </si>
  <si>
    <t>0-6Kl</t>
  </si>
  <si>
    <t>INDIGENT SUBSIDY: REFUSE</t>
  </si>
  <si>
    <t>Refuse Subsidy: Yearly</t>
  </si>
  <si>
    <t>Refuse Subsidy: Monthly</t>
  </si>
  <si>
    <t>Water Subsidy - Availability + 6Kl</t>
  </si>
  <si>
    <t>INDIGENT SUBSIDY: SEWERAGE</t>
  </si>
  <si>
    <t>100% Subsidy</t>
  </si>
  <si>
    <t>50% Subsidy</t>
  </si>
  <si>
    <t>Sewerage Subsidy: Yearly</t>
  </si>
  <si>
    <t>Sewerage Subsidy: Monthly</t>
  </si>
  <si>
    <t>INDIGENT SUBSIDY: SANITATION</t>
  </si>
  <si>
    <t>Sanitation Subsidy: Monthly</t>
  </si>
  <si>
    <t>FREE BASIC SERVICES TARIFFS</t>
  </si>
  <si>
    <t>FREE BASIC WATER</t>
  </si>
  <si>
    <t>Free Basic Water: 3Kl</t>
  </si>
  <si>
    <t>0-3Kl</t>
  </si>
  <si>
    <t>ABERDEEN</t>
  </si>
  <si>
    <t>NIEU-BETHESDA</t>
  </si>
  <si>
    <t>a)</t>
  </si>
  <si>
    <t>Non-residential developments:</t>
  </si>
  <si>
    <t>b)</t>
  </si>
  <si>
    <t>Residential developments:</t>
  </si>
  <si>
    <t>7.5% of the market value of each erf determined by agreement between the Council and the developer</t>
  </si>
  <si>
    <t xml:space="preserve">provided that, in the event of a dispute as to market value, same will be determined by the mean of </t>
  </si>
  <si>
    <t>two valuations obtained by the Council at the expense of the developer.</t>
  </si>
  <si>
    <t>single residential purposed and, in the case of town and group housing developments, each</t>
  </si>
  <si>
    <t>separate residential erf in such development.</t>
  </si>
  <si>
    <t>Where, in a township developed essentially for residential purposes, there are non-residential</t>
  </si>
  <si>
    <t>erven e.g. business sites, then paragraph (a) will be applied in respect of such erven to determine</t>
  </si>
  <si>
    <t>the levy;</t>
  </si>
  <si>
    <t>c)</t>
  </si>
  <si>
    <t>that above BICL shall be paid to Council when a zoning/rezoning is activated i.e. when building</t>
  </si>
  <si>
    <t>plans are submitted for approval in respect of non-residential development or when application is</t>
  </si>
  <si>
    <t>made for authority to transfer a residential erf in an approved residential township or Sub-division;</t>
  </si>
  <si>
    <t>d)</t>
  </si>
  <si>
    <t>that a special trust account be opened into which all BICL will be paid and from which contributions</t>
  </si>
  <si>
    <t>towards the cost of providing bulk infrastructure will be withdrawn;</t>
  </si>
  <si>
    <t>e)</t>
  </si>
  <si>
    <t>that all expenditure in regard to the investigation referred to in paragraph (a) and (b) where</t>
  </si>
  <si>
    <t>necessary be paid from the aforesaid trust account;</t>
  </si>
  <si>
    <t>f)</t>
  </si>
  <si>
    <t>that above BICL charges be adopted as a Council Policy and be incorporated as a condition in all</t>
  </si>
  <si>
    <t>Council resolutions approving new development projects;</t>
  </si>
  <si>
    <t>g)</t>
  </si>
  <si>
    <t>that above BICL charges be adjusted annually;</t>
  </si>
  <si>
    <t>h)</t>
  </si>
  <si>
    <t>that developers be required to acknowledge their indebtness to the Council in respect of BICL by</t>
  </si>
  <si>
    <t>signing a standard Acknowledgement of Debt; and</t>
  </si>
  <si>
    <t>i)</t>
  </si>
  <si>
    <t>that the following amendment be noted and accepted:</t>
  </si>
  <si>
    <t>The BICL will be applicable to all developments except the following:</t>
  </si>
  <si>
    <t>- Midland Hospital - Almost completed</t>
  </si>
  <si>
    <t>- Education Offices in Murray Street - Under construction</t>
  </si>
  <si>
    <t>- Town Houses Donkin Street - Under construction</t>
  </si>
  <si>
    <t>- H.C.K. (Spandau Housing Project)</t>
  </si>
  <si>
    <t>For purposes of this paragraph, a residential development includes any separate erf zoned for</t>
  </si>
  <si>
    <t>Street Water Subsidy</t>
  </si>
  <si>
    <t>N/A</t>
  </si>
  <si>
    <t>JANSENVILLE</t>
  </si>
  <si>
    <t>Moving an existing electricity meter</t>
  </si>
  <si>
    <t>KLIPPLAAT</t>
  </si>
  <si>
    <t>WILLOWMORE</t>
  </si>
  <si>
    <t>METERED ELECTRICITY - CONNECTION &amp; DISCONNECTION FEES</t>
  </si>
  <si>
    <t>Disconnection or restriction of services</t>
  </si>
  <si>
    <t>Reconnection or reinstatement of services</t>
  </si>
  <si>
    <t>New or closed accounts - connection &amp; disconnection fees</t>
  </si>
  <si>
    <t>Type of deposit</t>
  </si>
  <si>
    <r>
      <t>DR BEYERS NAUD</t>
    </r>
    <r>
      <rPr>
        <b/>
        <sz val="20"/>
        <color theme="1"/>
        <rFont val="Calibri"/>
        <family val="2"/>
      </rPr>
      <t>É LOCAL</t>
    </r>
    <r>
      <rPr>
        <b/>
        <sz val="20"/>
        <color theme="1"/>
        <rFont val="Calibri"/>
        <family val="2"/>
        <scheme val="minor"/>
      </rPr>
      <t xml:space="preserve"> MUNICIPALITY                                  TARIFFS 2017/2018</t>
    </r>
  </si>
  <si>
    <t>STEYTLERVILLE</t>
  </si>
  <si>
    <t>RIETBRON</t>
  </si>
  <si>
    <t>Tariff Description</t>
  </si>
  <si>
    <t>RATE - vat excl</t>
  </si>
  <si>
    <t>RATE - vat incl</t>
  </si>
  <si>
    <t>GENERAL TARIFFS - FINANCE</t>
  </si>
  <si>
    <t>GRT, AB, NB</t>
  </si>
  <si>
    <t>Clearance Certificate</t>
  </si>
  <si>
    <t>JV, KP</t>
  </si>
  <si>
    <t>WM, SV, RB</t>
  </si>
  <si>
    <t>Valuation Certificate</t>
  </si>
  <si>
    <t>Search Fees</t>
  </si>
  <si>
    <t>Charges for Notices of Default</t>
  </si>
  <si>
    <t>Penalty charges for dishonoured cheques</t>
  </si>
  <si>
    <t>No VAT on deposits</t>
  </si>
  <si>
    <t>ELECTRICITY</t>
  </si>
  <si>
    <t>Metered Electricity Deposit:Domestic</t>
  </si>
  <si>
    <t>Metered Electricity Deposit: Other</t>
  </si>
  <si>
    <t>Or equeal to one month's consumption / No VAT on deposits</t>
  </si>
  <si>
    <t>Metered Electricity: Reconnection Fees: Town</t>
  </si>
  <si>
    <t>Metered Electricity: Reconnection Fees: Rural</t>
  </si>
  <si>
    <t>Plus transport costs + 25%</t>
  </si>
  <si>
    <t>Prepaid Electricity: New Connection: Domestic</t>
  </si>
  <si>
    <t>Connection to houses without electricity (electrification projects only)</t>
  </si>
  <si>
    <t>Prepaid Electricity: New Connection: Indigent</t>
  </si>
  <si>
    <t>From Metered Elect to Prepaid - Meter Equipment</t>
  </si>
  <si>
    <t>From Metered Elect to Prepaid - Installation Costs</t>
  </si>
  <si>
    <t>From Prepaid to Credit Meter - Meter &amp; Installation</t>
  </si>
  <si>
    <t>From Prepaid to Credit Meter - Deposit</t>
  </si>
  <si>
    <t>Electricity Call outs, repairs as a result of a consumer fault - Town (Normal Hours)</t>
  </si>
  <si>
    <t>Electricity Call outs, repairs as a result of a consumer fault - Town (After Hours)</t>
  </si>
  <si>
    <t>Electricity Call outs, repairs as a result of a consumer fault - Agric Area (Normal Hours)</t>
  </si>
  <si>
    <t>Electricity Call outs, repairs as a result of a consumer fault - Agric Area (After Hours)</t>
  </si>
  <si>
    <t>Electricity Call outs, repairs as a result of a consumer fault - Temporary Service Connection</t>
  </si>
  <si>
    <t>Electricity Call outs, repairs as a result of a consumer fault - Damages to service applications, meters, etc.</t>
  </si>
  <si>
    <t>Testing of Meters - Town - Single Phase</t>
  </si>
  <si>
    <t>Testing of Meters - Town - Three Phase</t>
  </si>
  <si>
    <t>Testing of Meters - Town - Prepaid</t>
  </si>
  <si>
    <t>Testing of Meters - Town - Demand Meter</t>
  </si>
  <si>
    <t>Testing of Meters - Agricultural Area</t>
  </si>
  <si>
    <t>Town tariff + transport + 25%</t>
  </si>
  <si>
    <t>Special Meter Readings - Town</t>
  </si>
  <si>
    <t>Special Meter Readings - Agricultural Area</t>
  </si>
  <si>
    <t>All Towns</t>
  </si>
  <si>
    <t>Fine - tampering of Electricity Meter - First Offence</t>
  </si>
  <si>
    <t>no VAT on fines</t>
  </si>
  <si>
    <t>Fine - tampering of Electricity Meter - Second Offence</t>
  </si>
  <si>
    <t>Fine - tampering of Electricity Meter - Third Offence and service will be removed</t>
  </si>
  <si>
    <t>16mm Single Ph underground serv connection: with credit meter</t>
  </si>
  <si>
    <t>16mm Single Ph underground serv connection: with prepaid meter</t>
  </si>
  <si>
    <t>16mm Single Ph underground serv connection: with prepaid meter and ready board</t>
  </si>
  <si>
    <t>Overhead Airdeck Cable Serv Connection: With prepaid meter</t>
  </si>
  <si>
    <t>Overhead Airdeck Cable Serv Connection: With credit meter</t>
  </si>
  <si>
    <t>Overhead Airdeck Cable Serv Connection: With prepaid meter and ready board</t>
  </si>
  <si>
    <t>Three Ph Underground serv connection: with credit meter</t>
  </si>
  <si>
    <t>WATER</t>
  </si>
  <si>
    <t>Metered Water Deposit: Domestic</t>
  </si>
  <si>
    <t>Metered Water Deposit: Business</t>
  </si>
  <si>
    <t>Metered Water Deposit: Indigent</t>
  </si>
  <si>
    <t>Metered Water: Reconnection Fees: Domestic</t>
  </si>
  <si>
    <t>Metered Water Reconnection Fees: Business</t>
  </si>
  <si>
    <t>Metered Water Reconnection Fees: Indigent</t>
  </si>
  <si>
    <t>Fine - obstruction of Water Meter</t>
  </si>
  <si>
    <t>Fine - tampering of Water Meter</t>
  </si>
  <si>
    <t>New connections</t>
  </si>
  <si>
    <t>Test of Water Meter</t>
  </si>
  <si>
    <t>REFUSE</t>
  </si>
  <si>
    <t>Garden refuse - per load removed</t>
  </si>
  <si>
    <t>SEWERAGE/SANITATION</t>
  </si>
  <si>
    <t>Sanitation/Pump of Septic Tanks (Urban Areas)</t>
  </si>
  <si>
    <t>+AA tariff per kilometer</t>
  </si>
  <si>
    <t>Septic Tank Removal</t>
  </si>
  <si>
    <t xml:space="preserve">per removal </t>
  </si>
  <si>
    <t>WM &amp; SV</t>
  </si>
  <si>
    <t xml:space="preserve">per removal  </t>
  </si>
  <si>
    <t>RB</t>
  </si>
  <si>
    <t>Sewerage Truck</t>
  </si>
  <si>
    <t xml:space="preserve">per km </t>
  </si>
  <si>
    <t>Buckets - None in use (can sell old buckets)</t>
  </si>
  <si>
    <t>New connection to sewerage line</t>
  </si>
  <si>
    <t>Re-inspection and testing of sewerage connection</t>
  </si>
  <si>
    <t>Sewerage Blockages: Mondays to Fridays</t>
  </si>
  <si>
    <t>Sewerage Blockages: Saterdays and After Hours</t>
  </si>
  <si>
    <t>Sewerage Blockages: Sundays &amp; Public Holidays</t>
  </si>
  <si>
    <t>Sewerage Blockages</t>
  </si>
  <si>
    <t>HEALTH DEPARTMENT</t>
  </si>
  <si>
    <t>Exhumations</t>
  </si>
  <si>
    <t>Grave Plots</t>
  </si>
  <si>
    <t>WM</t>
  </si>
  <si>
    <t>Grave Plots: Willowmore Town</t>
  </si>
  <si>
    <t>SV</t>
  </si>
  <si>
    <t>Grave Plots: Steytlerville Town</t>
  </si>
  <si>
    <t xml:space="preserve">Grave Plots: Rietbron Town </t>
  </si>
  <si>
    <t>Grave Plots: both towns one grave two persons</t>
  </si>
  <si>
    <t>Grave Plots: Towns: point out of grave</t>
  </si>
  <si>
    <t>CORPORATE SERVICES - TRAFFIC &amp; FIRE</t>
  </si>
  <si>
    <t>Call out of Fire Engine</t>
  </si>
  <si>
    <t>Call out of second Fire Engine</t>
  </si>
  <si>
    <t>Kilometres Distance Travelled</t>
  </si>
  <si>
    <t>Usage of Portable Pump</t>
  </si>
  <si>
    <t>Water usage per hour</t>
  </si>
  <si>
    <t>Water usage - pumping costs per hour</t>
  </si>
  <si>
    <t>Water usage - applicable water tariff x 7000 litres</t>
  </si>
  <si>
    <t>Application for LPG certificate</t>
  </si>
  <si>
    <t>Issue of LPG certificate</t>
  </si>
  <si>
    <t>Application for Fire Safety Certificate</t>
  </si>
  <si>
    <t>Issue of Fire Safety Certificate</t>
  </si>
  <si>
    <t>Usage of Foam and Chemicals</t>
  </si>
  <si>
    <t>Purchase price + 20%</t>
  </si>
  <si>
    <t>Salaries of Firemen</t>
  </si>
  <si>
    <t>Current salary + 15% per hour</t>
  </si>
  <si>
    <t>Fireman  available after fire on site</t>
  </si>
  <si>
    <t>+ current salary per hour</t>
  </si>
  <si>
    <t>Deposit for display of Posters</t>
  </si>
  <si>
    <t>Deposit</t>
  </si>
  <si>
    <t>Charge per poster for display of Posters</t>
  </si>
  <si>
    <t>per poster</t>
  </si>
  <si>
    <t>Hire of K53 yard per hour</t>
  </si>
  <si>
    <t>per hour</t>
  </si>
  <si>
    <t xml:space="preserve">ENGINEERS DEPARTMENT </t>
  </si>
  <si>
    <t>Copies of Building Plans</t>
  </si>
  <si>
    <t>per copy/page</t>
  </si>
  <si>
    <t>Sepia - AO 841 x 1 189mm</t>
  </si>
  <si>
    <t>per page</t>
  </si>
  <si>
    <t>Sepia - A1 594 x 841mm</t>
  </si>
  <si>
    <t>Sepia - A2 420 x 594mm and smaller</t>
  </si>
  <si>
    <t>ENGINEERS DEPARTMENT - CONCRETE PRODUCTS       Not for sale to public, internal prices only</t>
  </si>
  <si>
    <t>Pavement slabs 450x450mm (Material Only)</t>
  </si>
  <si>
    <t>Pavement slabs 450x225mm (Material Only)</t>
  </si>
  <si>
    <t>Reinforced Slabs 50mm (Material Only)</t>
  </si>
  <si>
    <t>Reinforced Slabs 100mm (Material Only)</t>
  </si>
  <si>
    <t>Paving of sidewalks (Material &amp; Labour)</t>
  </si>
  <si>
    <t>Construction of Motor Entrances (Material &amp; Labour)</t>
  </si>
  <si>
    <t>Construction of 50mm reinforced tiles (Material &amp; Labour)</t>
  </si>
  <si>
    <t>Construction of 100mm reinforced tiles (Material &amp; Labour)</t>
  </si>
  <si>
    <t>Laying of Concrete Pipes 300mm (Material &amp; Labour)</t>
  </si>
  <si>
    <t>Laying of Concrete Pipes 450mm (Material &amp; Labour)</t>
  </si>
  <si>
    <t>Laying of Concrete Pipes 600mm (Material &amp; Labour)</t>
  </si>
  <si>
    <t>ENGINEERS DEPARTMENT - BUILDING FEES</t>
  </si>
  <si>
    <t>Valuation of Building: Up to R200.00</t>
  </si>
  <si>
    <t>Valuation of Building: More than R200.00 but less than R7000.00: first R200.00, and</t>
  </si>
  <si>
    <t>first R200.00</t>
  </si>
  <si>
    <t>Valuation of Building: More than R200.00 but less than R7000.00: afterwards for each R200.00 or part thereof</t>
  </si>
  <si>
    <t>afterwards for each R200.00, or part thereof</t>
  </si>
  <si>
    <t>Valuation of Building: More than R7000.00 but less than R20000.00: first R7000.00, and</t>
  </si>
  <si>
    <t>first R7000.00</t>
  </si>
  <si>
    <t>Valuation of Building: More than R7000.00 but less than R20000.00: afterwards for each R200.00 or part thereof</t>
  </si>
  <si>
    <t>Valuation of Building: More than R20000.00: first R20000.00, and</t>
  </si>
  <si>
    <t>first R20000.00</t>
  </si>
  <si>
    <t>Valuation of Building: More than R20000.00: afterwards for each R200.00 or part thereof</t>
  </si>
  <si>
    <t>Valuation of Building: Carport</t>
  </si>
  <si>
    <t>per square meter</t>
  </si>
  <si>
    <t>Valuation of Building: Industrial Area</t>
  </si>
  <si>
    <t>Valuation of Building: Houses</t>
  </si>
  <si>
    <t>Valuation of Building: Out Buildings</t>
  </si>
  <si>
    <t>Valuation of Building: Petrol Stations</t>
  </si>
  <si>
    <t>Valuation of Building: Schools, Hospitals &amp; Churches</t>
  </si>
  <si>
    <t>Valuation of Building: Flats</t>
  </si>
  <si>
    <t>Valuation of Building: Businesses</t>
  </si>
  <si>
    <t>Valuation of Building: Boundary Wall</t>
  </si>
  <si>
    <t>per meter</t>
  </si>
  <si>
    <t>Valuation of Building: Shade-Cloth Structure</t>
  </si>
  <si>
    <t>Valuation of Building: Re-inspection Fee</t>
  </si>
  <si>
    <t>Valuation of Building: Swimming Pool</t>
  </si>
  <si>
    <t>Encroachments of building lines: Erven bigger than 750m²</t>
  </si>
  <si>
    <t>per annum</t>
  </si>
  <si>
    <t>Encroachments of building lines: Erven between 750m²- 500m²</t>
  </si>
  <si>
    <t>Encroachments of building lines: Erven smaller than 500m²</t>
  </si>
  <si>
    <t>Encroachment of street boundary</t>
  </si>
  <si>
    <t>Bulding Plan fees (Alterations)</t>
  </si>
  <si>
    <t>Building Plan fees (New Buildings)</t>
  </si>
  <si>
    <t>Standard building plan</t>
  </si>
  <si>
    <t>Building fees</t>
  </si>
  <si>
    <t>Building fees - Deposit New Buildings</t>
  </si>
  <si>
    <t>Building fees - Deposit Alterations</t>
  </si>
  <si>
    <t>Building fees - Deposit RDP</t>
  </si>
  <si>
    <t>Building fees - Alteration</t>
  </si>
  <si>
    <t>per year</t>
  </si>
  <si>
    <t>Advertisement Costs: Free standing advertisement boards application</t>
  </si>
  <si>
    <t>per application</t>
  </si>
  <si>
    <t>Advertisement Costs: Fixed Advertising Board application</t>
  </si>
  <si>
    <t>Advertisement Costs: Free standing advertisement boards annual charge</t>
  </si>
  <si>
    <t>Library fee: Book Fine</t>
  </si>
  <si>
    <t>Library fee: Videos</t>
  </si>
  <si>
    <t>Library fee: Photostat (A4)</t>
  </si>
  <si>
    <t>Library fee: Photostat (A3)</t>
  </si>
  <si>
    <t>Photo copies / printing - scholars only at library</t>
  </si>
  <si>
    <t>NB</t>
  </si>
  <si>
    <t>Fax service - sending/receiving</t>
  </si>
  <si>
    <t>Tender documents - tender value &lt;R500 000.00</t>
  </si>
  <si>
    <t>Tender documents - tender value &gt;R500 000.00</t>
  </si>
  <si>
    <t>HALL RENTALS</t>
  </si>
  <si>
    <t>GRT</t>
  </si>
  <si>
    <t>Town Hall Complex: Deposit</t>
  </si>
  <si>
    <t>Town Hall Complex: Rental (Weekdays)</t>
  </si>
  <si>
    <t>Town Hall Complex: Rental (Less than 4 hours)</t>
  </si>
  <si>
    <t>Town Hall Complex: Rental (Weekends &amp; PH) Meetings, funerals, etc.</t>
  </si>
  <si>
    <t>Town Hall Complex: Rental (Weekends &amp; PH) Functions, Birthdays, Weddings, etc.</t>
  </si>
  <si>
    <t>Town Hall Complex: Kitchen (All inclusive)</t>
  </si>
  <si>
    <t>No deposit for kitchen and cutlery</t>
  </si>
  <si>
    <t>Supper Room: Deposit</t>
  </si>
  <si>
    <t>Supper Room: Rental (Weekdays) Meetings, etc.</t>
  </si>
  <si>
    <t>Supper Room: Rental (Less than 4 hours - within office hours) no overtime involved.</t>
  </si>
  <si>
    <t>Supper Room: Rental (Weekends &amp; PH) Functions, birthdays, weddings, etc</t>
  </si>
  <si>
    <t>Adendorp Town Hall: Deposit</t>
  </si>
  <si>
    <t xml:space="preserve">Adendorp Town Hall: Rental (Weekdays) </t>
  </si>
  <si>
    <t>Adendorp Town Hall: Rental (Less than 4 hours - within office hours) no overtime involved.</t>
  </si>
  <si>
    <t>Adendorp Town Hall: Rental (Weekends)</t>
  </si>
  <si>
    <t>Adendorp Town Hall: Kitchen (All inclusive)</t>
  </si>
  <si>
    <t>Umasizakhe Community Hall: Deposit</t>
  </si>
  <si>
    <t>Umasizakhe Community Hall: Rental (Weekdays) Meetings, Funerals, etc.</t>
  </si>
  <si>
    <t>Umasizakhe Community Hall: Rental (Less than 4 hours - within office hours) no overtime involved.</t>
  </si>
  <si>
    <t>Umasizakhe Community Hall: Rental (Weekends &amp; PH) Functions, birthdays, weddings, etc</t>
  </si>
  <si>
    <t>Umasizakhe Community Hall: Kitchen (All inclusive)</t>
  </si>
  <si>
    <t>Alex Laing Community Hall: Deposit</t>
  </si>
  <si>
    <t>Alex Laing Community Hall: Rental (Weekdays) Meetings, Funerals, etc.</t>
  </si>
  <si>
    <t>Alex Laing Community Hall: Rental (Less than 4 hours - within office hours) no overtime involved.</t>
  </si>
  <si>
    <t>Alex Laing Community Hall: Rental (Weekends &amp; PH) Functions, birthdays, weddings, etc</t>
  </si>
  <si>
    <t>Alex Laing Community Hall: Kitchen (All inclusive)</t>
  </si>
  <si>
    <t>Library Hall: Deposit</t>
  </si>
  <si>
    <t>Library Hall: Rental (Weekdays) Meetings, Funerals, etc.</t>
  </si>
  <si>
    <t>Library Hall: Rental (Less than 4 hours - within office hours) no overtime involved.</t>
  </si>
  <si>
    <t>Library Hall: Rental (Weekends &amp; PH) Functions, birthdays, weddings, etc</t>
  </si>
  <si>
    <t>Committee Room and Council Chambers: Rental</t>
  </si>
  <si>
    <t>Angel Park: Deposit</t>
  </si>
  <si>
    <t>Angel Park: Rental (Weekdays)</t>
  </si>
  <si>
    <t>Angel Park: Rental (Weekends &amp; PH)</t>
  </si>
  <si>
    <t>Nieu-Bethesda Community Hall: Rental</t>
  </si>
  <si>
    <t>AB</t>
  </si>
  <si>
    <t>Aberdeen Library Hall: Deposit</t>
  </si>
  <si>
    <t>Aberdeen Library Hall: Rental (weekdays within office hours)</t>
  </si>
  <si>
    <t>Aberdeen Library Hall: Rental (weekends)</t>
  </si>
  <si>
    <t>Aberdeen Library Hall: Kitchen</t>
  </si>
  <si>
    <t>Aberdeen Library Hall: Cutlery Deposit</t>
  </si>
  <si>
    <t>Aberdeen Library Hall: Cutlery Rental</t>
  </si>
  <si>
    <t>Thembalesizwe Community Hall: Deposit</t>
  </si>
  <si>
    <t>Thembalesizwe Community Hall: Rental (weekdays from 07h30 to 16h30)</t>
  </si>
  <si>
    <t>Thembalesizwe Community Hall: Rental (weekends)</t>
  </si>
  <si>
    <t>Thembalesizwe Community Hall: Kitchen</t>
  </si>
  <si>
    <t>Thembalesizwe Community Hall: Cutlery Deposit</t>
  </si>
  <si>
    <t>Thembalesizwe Community Hall: Cutlery Rental</t>
  </si>
  <si>
    <t>Sopkombuis Community Hall: Deposit</t>
  </si>
  <si>
    <t>Sopkombuis Community Hall: Rental (weekdays from 07h30 to 16h30)</t>
  </si>
  <si>
    <t>Sopkombuis Community Hall: Rental (weekends)</t>
  </si>
  <si>
    <t>Sopkombuis Community Hall: Kitchen</t>
  </si>
  <si>
    <t>Sopkombuis Community Hall: Cutlery Deposit</t>
  </si>
  <si>
    <t>Sopkombuis Community Hall: Cutlery Rental</t>
  </si>
  <si>
    <t>Van Rooyen Hall: Deposit</t>
  </si>
  <si>
    <t>Van Rooyen Hall: Rental (weekdays within office hours)</t>
  </si>
  <si>
    <t>Van Rooyen Hall: Rental (weekends)</t>
  </si>
  <si>
    <t>Van Rooyen Hall: Kitchen</t>
  </si>
  <si>
    <t>Van Rooyen Hall: Cutlery Deposit</t>
  </si>
  <si>
    <t>Van Rooyen Hall: Cutlery Rental</t>
  </si>
  <si>
    <t>President Hall: Deposit</t>
  </si>
  <si>
    <t>President Hall: Rental (weekdays from 07h30 to 16h30)</t>
  </si>
  <si>
    <t>President Hall: Rental (weekends)</t>
  </si>
  <si>
    <t>President Hall: Kitchen</t>
  </si>
  <si>
    <t>President Hall: Cutlery Deposit</t>
  </si>
  <si>
    <t>President Hall: Cutlery Rental</t>
  </si>
  <si>
    <t>Medford Marx Hall: Deposit</t>
  </si>
  <si>
    <t>Medford Marx Hall: Rental (weekdays from 07h30 to 16h30)</t>
  </si>
  <si>
    <t>Medford Marx Hall: Rental (weekends)</t>
  </si>
  <si>
    <t>Medford Marx Hall: Kitchen</t>
  </si>
  <si>
    <t>Medford Marx Hall: Cutlery Deposit</t>
  </si>
  <si>
    <t>Medford Marx Hall: Cutlery Rental</t>
  </si>
  <si>
    <t>Melville Hall: Deposit</t>
  </si>
  <si>
    <t>Melville Hall: Rental (weekdays from 07h30 to 16h30)</t>
  </si>
  <si>
    <t>Melville Hall: Rental (weekends)</t>
  </si>
  <si>
    <t>Melville Hall: Kitchen</t>
  </si>
  <si>
    <t>Melville Hall: Cutlery Deposit</t>
  </si>
  <si>
    <t>Melville Hall: Cutlery Rental</t>
  </si>
  <si>
    <t>JV</t>
  </si>
  <si>
    <t>Jansenville Town Hall: Deposit</t>
  </si>
  <si>
    <t>Jansenville Town Hall: Church Services and other church related events</t>
  </si>
  <si>
    <t>Jansenville Town Hall: Other functions ended before 18:00</t>
  </si>
  <si>
    <t>Jansenville Town Hall: All functions started after 18:00</t>
  </si>
  <si>
    <t>Jansenville Town Hall: All functions for day and night</t>
  </si>
  <si>
    <t>Popoyi Majane Hall: Deposit</t>
  </si>
  <si>
    <t>Popoyi Majane Hall: Church Services and funerals/meetings</t>
  </si>
  <si>
    <t>Popoyi Majane Hall: Other functions ended before 18:00</t>
  </si>
  <si>
    <t>Popoyi Majane Hall: All functions started after 18:00</t>
  </si>
  <si>
    <t>Popoyi Majane Hall: All functions for day and night</t>
  </si>
  <si>
    <t>KP</t>
  </si>
  <si>
    <t>Klipplaat Community Halls: Deposit</t>
  </si>
  <si>
    <t>Klipplaat Community Halls: Church Services and funerals/meetings</t>
  </si>
  <si>
    <t>Klipplaat Community Halls: Other functions ended before 18:00</t>
  </si>
  <si>
    <t>Klipplaat Community Halls: All functions started after 18:00</t>
  </si>
  <si>
    <t>Klipplaat Community Halls: All functions for day and night</t>
  </si>
  <si>
    <t>Waterford Community Hall: Deposit</t>
  </si>
  <si>
    <t>Waterford Community Hall: Church Services and funerals/meetings</t>
  </si>
  <si>
    <t>Waterford Community Hall: Other functions ended before 18:00</t>
  </si>
  <si>
    <t>Waterford Community Hall: All functions started after 18:00</t>
  </si>
  <si>
    <t>Waterford Community Hall: All functions for day and night</t>
  </si>
  <si>
    <t>Town Halls: Deposit: Functions</t>
  </si>
  <si>
    <t>Town Halls: Rental: Functions</t>
  </si>
  <si>
    <t>Town Halls: Deposit: Political Meetings</t>
  </si>
  <si>
    <t>Town Halls: Rental: Political Meetings</t>
  </si>
  <si>
    <t>Town Halls: Kitchen: Deposit</t>
  </si>
  <si>
    <t>Town Halls: Kitchen: Rental</t>
  </si>
  <si>
    <t>Community Halls: Deposit</t>
  </si>
  <si>
    <t>Community Halls: Rental</t>
  </si>
  <si>
    <t>Hire of Chairs: Deposit</t>
  </si>
  <si>
    <t>Hire of Chairs: Rental</t>
  </si>
  <si>
    <t>per chair</t>
  </si>
  <si>
    <t>Hire of Tables: Rental (per table)</t>
  </si>
  <si>
    <t>CORPORATE SERVICES</t>
  </si>
  <si>
    <t>Impoundment Fees: Large Stock</t>
  </si>
  <si>
    <t>per day</t>
  </si>
  <si>
    <t>Impoundment Fees: Small Stock</t>
  </si>
  <si>
    <t>Pound Fee Donkey/Cattle per day</t>
  </si>
  <si>
    <t>Pound Fee Small Stock per day</t>
  </si>
  <si>
    <t>Grazing Fees</t>
  </si>
  <si>
    <t>Street Hire</t>
  </si>
  <si>
    <t>COMMUNITY SERVICES</t>
  </si>
  <si>
    <t>Sport Fields: Newlands: Deposit</t>
  </si>
  <si>
    <t>Sport Fields: Newlands: Rental</t>
  </si>
  <si>
    <t>Sport Fields: Newlands: Keys</t>
  </si>
  <si>
    <t>Soccer Field: Deposit</t>
  </si>
  <si>
    <t>Soccer Field: Rental</t>
  </si>
  <si>
    <t>Soccer Field: Keys</t>
  </si>
  <si>
    <t>Cricket Oval: Deposit</t>
  </si>
  <si>
    <t>Cricket Oval: Rental</t>
  </si>
  <si>
    <t>Cricket Oval: Keys</t>
  </si>
  <si>
    <t>Kollie Koeberg: Rugby &amp; Soccer: Deposit</t>
  </si>
  <si>
    <t>Kollie Koeberg: Rugby &amp; Soccer: Rental</t>
  </si>
  <si>
    <t>Kollie Koeberg: Rugby &amp; Soccer: Cloakrooms</t>
  </si>
  <si>
    <t>Kollie Koeberg: Rugby &amp; Soccer: Keys</t>
  </si>
  <si>
    <t>Kollie Koeberg: Cricket: Deposit</t>
  </si>
  <si>
    <t>Kollie Koeberg: Cricket: Rental</t>
  </si>
  <si>
    <t>Kollie Koeberg: Cricket: Keys</t>
  </si>
  <si>
    <t>Kollie Koeberg: Athletics: Deposit</t>
  </si>
  <si>
    <t>Kollie Koeberg: Athletics: Rental</t>
  </si>
  <si>
    <t>Kollie Koeberg: Athletics: Keys</t>
  </si>
  <si>
    <t>Kollie Koeberg: Athletics: Cloakrooms</t>
  </si>
  <si>
    <t>Aberdeen Rugby Field: Day</t>
  </si>
  <si>
    <t>Aberdeen Rugby Field: Evening</t>
  </si>
  <si>
    <t>Sportfields: Rental per day</t>
  </si>
  <si>
    <t>Sportfields: Sportclubs: Annual Charge</t>
  </si>
  <si>
    <t>CARAVAN PARK</t>
  </si>
  <si>
    <t>Aberdeen Caravan Park: Chalet</t>
  </si>
  <si>
    <t>Aberdeen Caravan Park: Caravan Site</t>
  </si>
  <si>
    <t>Aberdeen Caravan Park: Electricity</t>
  </si>
  <si>
    <t>Comments</t>
  </si>
  <si>
    <t>HALL RENTALS - CONT.</t>
  </si>
  <si>
    <t>ConnectionFees</t>
  </si>
  <si>
    <t>Reconnection fees</t>
  </si>
  <si>
    <t>Deposits</t>
  </si>
  <si>
    <t xml:space="preserve">Elextricity Domestic&amp; Indigent step Tarrifs </t>
  </si>
  <si>
    <t>Administrative Charges</t>
  </si>
  <si>
    <t>All the same</t>
  </si>
  <si>
    <t>Water vehoog met 6%</t>
  </si>
  <si>
    <t>Electricity All exept Domestic 7%</t>
  </si>
  <si>
    <t>Refuse (See other sheet)</t>
  </si>
  <si>
    <t>tarrif 18/19</t>
  </si>
  <si>
    <t>Excl Vat</t>
  </si>
  <si>
    <t>sanitation/sewer 6%</t>
  </si>
  <si>
    <t>Property rates 6%</t>
  </si>
  <si>
    <t>Is ZaaymansHoek Indigent?</t>
  </si>
  <si>
    <t>Charges for Blocking/unblocking indigent prepaid meters</t>
  </si>
  <si>
    <t>All towns</t>
  </si>
  <si>
    <t>WM, SV</t>
  </si>
  <si>
    <t>Sanitation/Pump of Septic Tanks (Indigents)</t>
  </si>
  <si>
    <t>one load per month free</t>
  </si>
  <si>
    <t>Septic Tank Removal (Indigents)</t>
  </si>
  <si>
    <t>ALL</t>
  </si>
  <si>
    <t>WM,SV,RB</t>
  </si>
  <si>
    <t>Single phase Pre-paid meter supply point 60 Amp – R 1000-00 (No Refund )</t>
  </si>
  <si>
    <t>Three phase Pre-paid meter supply point 60 Amp – R 2000 -00 ( No Refund )</t>
  </si>
  <si>
    <t>All material remains the property of Municipality</t>
  </si>
  <si>
    <t>Temporary Festival supply points</t>
  </si>
  <si>
    <t>Drought Tariff NEW</t>
  </si>
  <si>
    <t>DOM1</t>
  </si>
  <si>
    <t>DOM2</t>
  </si>
  <si>
    <t>DOM3</t>
  </si>
  <si>
    <t>COM2</t>
  </si>
  <si>
    <t>COM4</t>
  </si>
  <si>
    <t>MUN1</t>
  </si>
  <si>
    <t>MUN2</t>
  </si>
  <si>
    <t>COM1</t>
  </si>
  <si>
    <t>AGR1</t>
  </si>
  <si>
    <t>AGR2</t>
  </si>
  <si>
    <t>COM3</t>
  </si>
  <si>
    <t>IND3</t>
  </si>
  <si>
    <t>IND4</t>
  </si>
  <si>
    <t>IND1</t>
  </si>
  <si>
    <t>MUN3</t>
  </si>
  <si>
    <t>IND2</t>
  </si>
  <si>
    <t>TOU1</t>
  </si>
  <si>
    <t>TOU2</t>
  </si>
  <si>
    <t>FBE</t>
  </si>
  <si>
    <t>PPCOM1</t>
  </si>
  <si>
    <t>PPDOM1</t>
  </si>
  <si>
    <t>PPDOM2</t>
  </si>
  <si>
    <t>Consent Application</t>
  </si>
  <si>
    <t>Departure Application (Permanent &amp; Temporal Departure)</t>
  </si>
  <si>
    <t>Relaxation building line Erf from 251-499 m2</t>
  </si>
  <si>
    <t>Application for consolidation</t>
  </si>
  <si>
    <t>Relaxation building line Erf size equal/smaller than 250m</t>
  </si>
  <si>
    <t>Subdivision Application - into 3 or less erven</t>
  </si>
  <si>
    <t>Road closure or Closure of Public Open Space</t>
  </si>
  <si>
    <t>Extension of validity period</t>
  </si>
  <si>
    <t>Rezoning Application</t>
  </si>
  <si>
    <t>Rezoning or Consent on RDP</t>
  </si>
  <si>
    <t>Exemption of subdivision in terms Bylaw/Ordinance</t>
  </si>
  <si>
    <t>Amendment of Conditions of Approval</t>
  </si>
  <si>
    <t>Approval of Site Development Plan</t>
  </si>
  <si>
    <t>Application to lodge an appeal in terms of SPLUMA Bylaw</t>
  </si>
  <si>
    <t>Cancellation/Amendment of general plan</t>
  </si>
  <si>
    <t>Reason for Decision of Municipal Tribunal or Authorized Official</t>
  </si>
  <si>
    <t>Zoning Scheme Map</t>
  </si>
  <si>
    <t>Any other certificate</t>
  </si>
  <si>
    <t>Penalty for building without  building plan</t>
  </si>
  <si>
    <t>Spaza shop annual fee</t>
  </si>
  <si>
    <t>Renewal Penalty fee</t>
  </si>
  <si>
    <t>Illegal spaza shop penalty fee</t>
  </si>
  <si>
    <t>Penalty fee for using spaza shop as sleeping area</t>
  </si>
  <si>
    <t>ADMINISTRATION &amp; TOWN PLANNING APPLICATION FEES</t>
  </si>
  <si>
    <t>Departure Relaxation Building line Erf larger than 500 m2</t>
  </si>
  <si>
    <t>Subdivision Application - into 4 - 20 erven</t>
  </si>
  <si>
    <t>Subdivision Application - into 21 - 1000 erven</t>
  </si>
  <si>
    <t>Removal Restrictive Conditions</t>
  </si>
  <si>
    <t>Status Report from the office of the Surveyor General</t>
  </si>
  <si>
    <t>METERED ELECTRICITY TARIFFS (subject to approval by NERSA)</t>
  </si>
  <si>
    <t>PRE-PAID ELECTRICITY TARIFFS  subject to NERSA approval</t>
  </si>
  <si>
    <t>Domestic  Availability</t>
  </si>
  <si>
    <t>Domestic Baseline tariff residential business other</t>
  </si>
  <si>
    <t xml:space="preserve">Domestic </t>
  </si>
  <si>
    <t>* Electricity - per kVA</t>
  </si>
  <si>
    <t>* Water - per extra L/sec of flow required</t>
  </si>
  <si>
    <t>* Sewerage - per extra L/sec of flow required</t>
  </si>
  <si>
    <t>* Solid Waste - per additional person</t>
  </si>
  <si>
    <t>rounded</t>
  </si>
  <si>
    <t>Water Subsidy - Water Not Metered (Klipplaat)</t>
  </si>
  <si>
    <t>Klipplaat - Water Not Metered</t>
  </si>
  <si>
    <t>Encroachments</t>
  </si>
  <si>
    <t>RATES</t>
  </si>
  <si>
    <t>Encroachment Boards</t>
  </si>
  <si>
    <r>
      <t xml:space="preserve">SCALE 7 - COMMERCIAL/INDUSTRIAL </t>
    </r>
    <r>
      <rPr>
        <b/>
        <sz val="10"/>
        <color theme="1"/>
        <rFont val="Calibri"/>
        <family val="2"/>
        <scheme val="minor"/>
      </rPr>
      <t>(Availability increase 5.3% / Consumption increase 21%)</t>
    </r>
  </si>
  <si>
    <t>-</t>
  </si>
  <si>
    <t>Demand KVA - Minimum 40 KVA (availability equals 40 KVA usage)</t>
  </si>
  <si>
    <t>Availability + 10 kl Water on normal tariff</t>
  </si>
  <si>
    <t>Tender documents</t>
  </si>
  <si>
    <t>new tariff for all tender documents</t>
  </si>
  <si>
    <t>this tariff will be removed</t>
  </si>
  <si>
    <t>Prepaid Electricity: Replace Keypad for Prepaid Meter</t>
  </si>
  <si>
    <t>2025/2026</t>
  </si>
  <si>
    <t>DR BEYERS NAUDÉ LOCAL MUNICIPALITY - GENERAL  TARIFFS 2025/2026</t>
  </si>
  <si>
    <t>Large Power - 3 phase KVA (Willowmore&amp;Steytlerville Only)</t>
  </si>
  <si>
    <t>Demand/KVA</t>
  </si>
  <si>
    <t>Energy/KVA</t>
  </si>
  <si>
    <t>Streetlights - Municipal  (Steytlerville)</t>
  </si>
  <si>
    <t>Streetlights - Municipal (Steytlerville)</t>
  </si>
  <si>
    <t>(FBE Availability increase 0% / Consumption increase 0%)</t>
  </si>
  <si>
    <r>
      <t>PRE-PAID ELECTRICITY - ENERGY CONSUMPTION</t>
    </r>
    <r>
      <rPr>
        <sz val="10"/>
        <color theme="1"/>
        <rFont val="Calibri"/>
        <family val="2"/>
        <scheme val="minor"/>
      </rPr>
      <t xml:space="preserve"> (subject to approval by NERSA)  </t>
    </r>
    <r>
      <rPr>
        <b/>
        <sz val="10"/>
        <color theme="1"/>
        <rFont val="Calibri"/>
        <family val="2"/>
        <scheme val="minor"/>
      </rPr>
      <t>(Increase Business 11,3%)</t>
    </r>
  </si>
  <si>
    <t xml:space="preserve">                                                                                                                     Indigent 0% and Domestic 14.3%)</t>
  </si>
  <si>
    <t>(Streetlighting- Availability increase 0% / Consumption Increase 0%)</t>
  </si>
  <si>
    <t>Availability + 10 kl Water</t>
  </si>
  <si>
    <r>
      <t>SANITATION: MONTHLY</t>
    </r>
    <r>
      <rPr>
        <b/>
        <sz val="10"/>
        <color theme="1"/>
        <rFont val="Calibri"/>
        <family val="2"/>
        <scheme val="minor"/>
      </rPr>
      <t xml:space="preserve"> (Increase 4.6%)</t>
    </r>
  </si>
  <si>
    <r>
      <t xml:space="preserve">SEWERAGE: MONTHLY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</si>
  <si>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SEWERAGE: YEARLY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</si>
  <si>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REFUSE: MONTHLY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</si>
  <si>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REFUSE: YEARLY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</si>
  <si>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METERED WATER - AVAILABILITY &amp; CONSUMPTION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</si>
  <si>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METERED WATER - RECONNECTION FEES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</si>
  <si>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METERED WATER - DEPOSITS  </t>
    </r>
    <r>
      <rPr>
        <b/>
        <sz val="10"/>
        <color theme="1"/>
        <rFont val="Calibri"/>
        <family val="2"/>
        <scheme val="minor"/>
      </rPr>
      <t>(Increase 4.6%)</t>
    </r>
  </si>
  <si>
    <r>
      <t xml:space="preserve">ELECTRICITY ADMINISTRATIVE CHARGES - ELECTRICIAN CALL-OUT TARIFFS </t>
    </r>
    <r>
      <rPr>
        <b/>
        <sz val="10"/>
        <color theme="1"/>
        <rFont val="Calibri"/>
        <family val="2"/>
        <scheme val="minor"/>
      </rPr>
      <t>(Increase 4,6%)</t>
    </r>
  </si>
  <si>
    <r>
      <t xml:space="preserve">PRE-PAID ELECTRICITY - CONNECTION FEES </t>
    </r>
    <r>
      <rPr>
        <b/>
        <sz val="10"/>
        <color theme="1"/>
        <rFont val="Calibri"/>
        <family val="2"/>
        <scheme val="minor"/>
      </rPr>
      <t>(Increase 4,6%)</t>
    </r>
  </si>
  <si>
    <r>
      <t xml:space="preserve">SCALE 6 - COMMERCIAL/INDUSTRIAL </t>
    </r>
    <r>
      <rPr>
        <b/>
        <sz val="10"/>
        <color theme="1"/>
        <rFont val="Calibri"/>
        <family val="2"/>
        <scheme val="minor"/>
      </rPr>
      <t>(Availability increase 4,6% / Consumption increase 14,3%)</t>
    </r>
  </si>
  <si>
    <r>
      <t xml:space="preserve">SCALE 5 - COMMERCIAL/INDUSTRIAL </t>
    </r>
    <r>
      <rPr>
        <b/>
        <sz val="10"/>
        <color theme="1"/>
        <rFont val="Calibri"/>
        <family val="2"/>
        <scheme val="minor"/>
      </rPr>
      <t>(Availability increase 4,6% / Consumption increase 11,3%)</t>
    </r>
  </si>
  <si>
    <t>(Municipal - Availability increase 4.6% / Consumption Increase 4.6%)</t>
  </si>
  <si>
    <r>
      <t xml:space="preserve">SCALE 4 - COMMERCIAL/INDUSTRIAL </t>
    </r>
    <r>
      <rPr>
        <b/>
        <sz val="10"/>
        <color theme="1"/>
        <rFont val="Calibri"/>
        <family val="2"/>
        <scheme val="minor"/>
      </rPr>
      <t>(Availability increase 4,6% / Consumption increase 11,3%)</t>
    </r>
  </si>
  <si>
    <r>
      <t>SCALE 3 - COMMERCIAL/BUSINESS</t>
    </r>
    <r>
      <rPr>
        <b/>
        <sz val="10"/>
        <color theme="1"/>
        <rFont val="Calibri"/>
        <family val="2"/>
        <scheme val="minor"/>
      </rPr>
      <t xml:space="preserve"> (Availability increase 4,6% / Consumption increase 11,3%)</t>
    </r>
  </si>
  <si>
    <r>
      <t>SCALE 2 - COMMERCIAL/BUSINESS</t>
    </r>
    <r>
      <rPr>
        <b/>
        <sz val="10"/>
        <color theme="1"/>
        <rFont val="Calibri"/>
        <family val="2"/>
        <scheme val="minor"/>
      </rPr>
      <t xml:space="preserve"> (Availability &amp; Maintenance increase 4,6% / Consumption increase 11,3%)</t>
    </r>
  </si>
  <si>
    <t>2025/26 Tariff vat incl.</t>
  </si>
  <si>
    <r>
      <t>METERED ELECTRICITY - RECONNECTION FEES</t>
    </r>
    <r>
      <rPr>
        <b/>
        <sz val="10"/>
        <color theme="1"/>
        <rFont val="Calibri"/>
        <family val="2"/>
        <scheme val="minor"/>
      </rPr>
      <t xml:space="preserve"> (increase 4,6%</t>
    </r>
    <r>
      <rPr>
        <b/>
        <u/>
        <sz val="10"/>
        <color theme="1"/>
        <rFont val="Calibri"/>
        <family val="2"/>
        <scheme val="minor"/>
      </rPr>
      <t>)</t>
    </r>
  </si>
  <si>
    <r>
      <t>DR BEYERS NAUD</t>
    </r>
    <r>
      <rPr>
        <b/>
        <sz val="20"/>
        <color theme="1"/>
        <rFont val="Calibri"/>
        <family val="2"/>
      </rPr>
      <t>É LOCAL</t>
    </r>
    <r>
      <rPr>
        <b/>
        <sz val="20"/>
        <color theme="1"/>
        <rFont val="Calibri"/>
        <family val="2"/>
        <scheme val="minor"/>
      </rPr>
      <t xml:space="preserve"> MUNICIPALITY                                  TARIFFS 2025/2026 </t>
    </r>
  </si>
  <si>
    <t>Tender Clearance Certificate</t>
  </si>
  <si>
    <t>Nieu-Bethesda Community Hall: Deposit</t>
  </si>
  <si>
    <t>2026/27 Tariff vat incl.</t>
  </si>
  <si>
    <t>2026/27 Tariff vat incl. rounded</t>
  </si>
  <si>
    <t>BULK INFRASTRUCTURE CONTRIBUTION LEVY (BICL) CHARGES FOR 2026/2027</t>
  </si>
  <si>
    <t>2026/2027</t>
  </si>
  <si>
    <t>2026/2027 rounded</t>
  </si>
  <si>
    <r>
      <t xml:space="preserve">METERED ELECTRICITY - DEPOSITS </t>
    </r>
    <r>
      <rPr>
        <b/>
        <sz val="10"/>
        <color theme="1"/>
        <rFont val="Calibri"/>
        <family val="2"/>
        <scheme val="minor"/>
      </rPr>
      <t>(increase 4,6%)</t>
    </r>
  </si>
  <si>
    <r>
      <t xml:space="preserve">METERED ELECTRICITY - DEPOSITS </t>
    </r>
    <r>
      <rPr>
        <b/>
        <sz val="10"/>
        <color theme="1"/>
        <rFont val="Calibri"/>
        <family val="2"/>
        <scheme val="minor"/>
      </rPr>
      <t>(increase 3,7%)</t>
    </r>
  </si>
  <si>
    <r>
      <t>METERED ELECTRICITY - RECONNECTION FEES</t>
    </r>
    <r>
      <rPr>
        <b/>
        <sz val="10"/>
        <color theme="1"/>
        <rFont val="Calibri"/>
        <family val="2"/>
        <scheme val="minor"/>
      </rPr>
      <t xml:space="preserve"> (increase 3,7%</t>
    </r>
    <r>
      <rPr>
        <b/>
        <u/>
        <sz val="10"/>
        <color theme="1"/>
        <rFont val="Calibri"/>
        <family val="2"/>
        <scheme val="minor"/>
      </rPr>
      <t>)</t>
    </r>
  </si>
  <si>
    <r>
      <t xml:space="preserve">SCALE 1 - DOMESTIC </t>
    </r>
    <r>
      <rPr>
        <b/>
        <sz val="10"/>
        <color theme="1"/>
        <rFont val="Calibri"/>
        <family val="2"/>
        <scheme val="minor"/>
      </rPr>
      <t>(Availability &amp; Maintenance increase 4,6% / Consumption increase 11,3%)</t>
    </r>
  </si>
  <si>
    <t>(Municipal - Availability increase 3,7% / Consumption Increase 3,7%)</t>
  </si>
  <si>
    <t>(Streetlighting- Availability increase 3,7% / Consumption Increase 3,7%)</t>
  </si>
  <si>
    <t>(Municipal - Availability increase 3.7% / Consumption Increase 3.7%)</t>
  </si>
  <si>
    <r>
      <t xml:space="preserve">PRE-PAID ELECTRICITY - CONNECTION FEES </t>
    </r>
    <r>
      <rPr>
        <b/>
        <sz val="10"/>
        <color theme="1"/>
        <rFont val="Calibri"/>
        <family val="2"/>
        <scheme val="minor"/>
      </rPr>
      <t>(Increase 3,7%)</t>
    </r>
  </si>
  <si>
    <r>
      <t xml:space="preserve">ELECTRICITY ADMINISTRATIVE CHARGES - ELECTRICIAN CALL-OUT TARIFFS </t>
    </r>
    <r>
      <rPr>
        <b/>
        <sz val="10"/>
        <color theme="1"/>
        <rFont val="Calibri"/>
        <family val="2"/>
        <scheme val="minor"/>
      </rPr>
      <t>(Increase 3,7%)</t>
    </r>
  </si>
  <si>
    <r>
      <t xml:space="preserve">METERED WATER - DEPOSITS  </t>
    </r>
    <r>
      <rPr>
        <b/>
        <sz val="10"/>
        <color theme="1"/>
        <rFont val="Calibri"/>
        <family val="2"/>
        <scheme val="minor"/>
      </rPr>
      <t>(Increase 3.7%)</t>
    </r>
  </si>
  <si>
    <r>
      <t xml:space="preserve">METERED WATER - AVAILABILITY &amp; CONSUMPTION </t>
    </r>
    <r>
      <rPr>
        <b/>
        <sz val="10"/>
        <color theme="1"/>
        <rFont val="Calibri"/>
        <family val="2"/>
        <scheme val="minor"/>
      </rPr>
      <t>(Increase 3.7%)</t>
    </r>
  </si>
  <si>
    <r>
      <t xml:space="preserve">PROPERTY RATES </t>
    </r>
    <r>
      <rPr>
        <b/>
        <sz val="10"/>
        <color theme="1"/>
        <rFont val="Calibri"/>
        <family val="2"/>
        <scheme val="minor"/>
      </rPr>
      <t>(Increase 1.0%)</t>
    </r>
  </si>
  <si>
    <r>
      <t xml:space="preserve">PROPERTY RATES </t>
    </r>
    <r>
      <rPr>
        <b/>
        <sz val="10"/>
        <color theme="1"/>
        <rFont val="Calibri"/>
        <family val="2"/>
        <scheme val="minor"/>
      </rPr>
      <t>(Increase 3,7%)</t>
    </r>
  </si>
  <si>
    <r>
      <t xml:space="preserve">REFUSE: YEARLY </t>
    </r>
    <r>
      <rPr>
        <b/>
        <sz val="10"/>
        <color theme="1"/>
        <rFont val="Calibri"/>
        <family val="2"/>
        <scheme val="minor"/>
      </rPr>
      <t>(Increase 3.7%)</t>
    </r>
  </si>
  <si>
    <r>
      <t xml:space="preserve">REFUSE: MONTHLY </t>
    </r>
    <r>
      <rPr>
        <b/>
        <sz val="10"/>
        <color theme="1"/>
        <rFont val="Calibri"/>
        <family val="2"/>
        <scheme val="minor"/>
      </rPr>
      <t>(Increase 3,7%)</t>
    </r>
  </si>
  <si>
    <r>
      <t xml:space="preserve">SEWERAGE: YEARLY </t>
    </r>
    <r>
      <rPr>
        <b/>
        <sz val="10"/>
        <color theme="1"/>
        <rFont val="Calibri"/>
        <family val="2"/>
        <scheme val="minor"/>
      </rPr>
      <t>(Increase 3,7%)</t>
    </r>
  </si>
  <si>
    <r>
      <t xml:space="preserve">SEWERAGE: MONTHLY </t>
    </r>
    <r>
      <rPr>
        <b/>
        <sz val="10"/>
        <color theme="1"/>
        <rFont val="Calibri"/>
        <family val="2"/>
        <scheme val="minor"/>
      </rPr>
      <t>(Increase 3,7%)</t>
    </r>
  </si>
  <si>
    <r>
      <t>SANITATION: MONTHLY</t>
    </r>
    <r>
      <rPr>
        <b/>
        <sz val="10"/>
        <color theme="1"/>
        <rFont val="Calibri"/>
        <family val="2"/>
        <scheme val="minor"/>
      </rPr>
      <t xml:space="preserve"> (Increase 3,7%)</t>
    </r>
  </si>
  <si>
    <r>
      <t>DR BEYERS NAUD</t>
    </r>
    <r>
      <rPr>
        <b/>
        <sz val="20"/>
        <color theme="1"/>
        <rFont val="Calibri"/>
        <family val="2"/>
      </rPr>
      <t>É LOCAL</t>
    </r>
    <r>
      <rPr>
        <b/>
        <sz val="20"/>
        <color theme="1"/>
        <rFont val="Calibri"/>
        <family val="2"/>
        <scheme val="minor"/>
      </rPr>
      <t xml:space="preserve"> MUNICIPALITY                                  DRAFT TARIFFS 2026/2027 </t>
    </r>
  </si>
  <si>
    <r>
      <t xml:space="preserve">SCALE 1 - DOMESTIC </t>
    </r>
    <r>
      <rPr>
        <b/>
        <sz val="10"/>
        <color theme="1"/>
        <rFont val="Calibri"/>
        <family val="2"/>
        <scheme val="minor"/>
      </rPr>
      <t>(Availability &amp; Maintenance increase 3,7% / Consumption increase 14,2%)</t>
    </r>
  </si>
  <si>
    <t>(FBE Availability increase 3,7% / Consumption increase 6%)</t>
  </si>
  <si>
    <r>
      <t>SCALE 2 - COMMERCIAL/BUSINESS</t>
    </r>
    <r>
      <rPr>
        <b/>
        <sz val="10"/>
        <color theme="1"/>
        <rFont val="Calibri"/>
        <family val="2"/>
        <scheme val="minor"/>
      </rPr>
      <t xml:space="preserve"> (Availability &amp; Maintenance increase 3,7% / Consumption increase 9,01%)</t>
    </r>
  </si>
  <si>
    <r>
      <t xml:space="preserve">SCALE 6 - COMMERCIAL/INDUSTRIAL </t>
    </r>
    <r>
      <rPr>
        <b/>
        <sz val="10"/>
        <color theme="1"/>
        <rFont val="Calibri"/>
        <family val="2"/>
        <scheme val="minor"/>
      </rPr>
      <t>(Availability increase 3,7% / Consumption increase 14,2%)</t>
    </r>
  </si>
  <si>
    <r>
      <t>PRE-PAID ELECTRICITY - ENERGY CONSUMPTION</t>
    </r>
    <r>
      <rPr>
        <sz val="10"/>
        <color theme="1"/>
        <rFont val="Calibri"/>
        <family val="2"/>
        <scheme val="minor"/>
      </rPr>
      <t xml:space="preserve"> (subject to approval by NERSA)  </t>
    </r>
    <r>
      <rPr>
        <b/>
        <sz val="10"/>
        <color theme="1"/>
        <rFont val="Calibri"/>
        <family val="2"/>
        <scheme val="minor"/>
      </rPr>
      <t>(Increase Business 9,01%)</t>
    </r>
  </si>
  <si>
    <t xml:space="preserve">                                                                                                                     Indigent 6,0% and Domestic 14.2%)</t>
  </si>
  <si>
    <r>
      <t>SCALE 3 - COMMERCIAL/BUSINESS</t>
    </r>
    <r>
      <rPr>
        <b/>
        <sz val="10"/>
        <color theme="1"/>
        <rFont val="Calibri"/>
        <family val="2"/>
        <scheme val="minor"/>
      </rPr>
      <t xml:space="preserve"> (Availability increase 3,7% / Consumption increase 9,01%)</t>
    </r>
  </si>
  <si>
    <r>
      <t xml:space="preserve">SCALE 4 - COMMERCIAL/INDUSTRIAL </t>
    </r>
    <r>
      <rPr>
        <b/>
        <sz val="10"/>
        <color theme="1"/>
        <rFont val="Calibri"/>
        <family val="2"/>
        <scheme val="minor"/>
      </rPr>
      <t>(Availability increase 3,7% / Consumption increase 9,01%)</t>
    </r>
  </si>
  <si>
    <r>
      <t xml:space="preserve">SCALE 5 - COMMERCIAL/INDUSTRIAL </t>
    </r>
    <r>
      <rPr>
        <b/>
        <sz val="10"/>
        <color theme="1"/>
        <rFont val="Calibri"/>
        <family val="2"/>
        <scheme val="minor"/>
      </rPr>
      <t>(Availability increase 3,7% / Consumption increase 9,01%)</t>
    </r>
  </si>
  <si>
    <r>
      <t xml:space="preserve">SCALE 7 - COMMERCIAL/INDUSTRIAL </t>
    </r>
    <r>
      <rPr>
        <b/>
        <sz val="10"/>
        <color theme="1"/>
        <rFont val="Calibri"/>
        <family val="2"/>
        <scheme val="minor"/>
      </rPr>
      <t>(Availability increase 3,7% / Consumption increase 14,2%)</t>
    </r>
  </si>
  <si>
    <r>
      <t xml:space="preserve">METERED WATER - RECONNECTION FEES </t>
    </r>
    <r>
      <rPr>
        <b/>
        <sz val="10"/>
        <color theme="1"/>
        <rFont val="Calibri"/>
        <family val="2"/>
        <scheme val="minor"/>
      </rPr>
      <t>(Increase 3.7%)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</si>
</sst>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&quot;#,##0.00;\-&quot;R&quot;#,##0.00"/>
    <numFmt numFmtId="43" formatCode="_-* #,##0.00_-;\-* #,##0.00_-;_-* &quot;-&quot;??_-;_-@_-"/>
    <numFmt numFmtId="164" formatCode="&quot;R&quot;\ #,##0.00"/>
    <numFmt numFmtId="165" formatCode="&quot;R&quot;\ #,##0.0000"/>
    <numFmt numFmtId="166" formatCode="&quot;R&quot;\ #,##0"/>
    <numFmt numFmtId="167" formatCode="&quot;R&quot;#,##0.00"/>
    <numFmt numFmtId="168" formatCode="&quot;R&quot;#,##0.0000;\-&quot;R&quot;#,##0.0000"/>
    <numFmt numFmtId="169" formatCode="&quot;R&quot;\ #,##0.000"/>
    <numFmt numFmtId="170" formatCode="&quot;R&quot;\ #,##0.000000"/>
    <numFmt numFmtId="171" formatCode="0.0%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39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9C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1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4" fillId="0" borderId="0" applyFont="0" applyFill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9" fontId="14" fillId="0" borderId="0" applyFont="0" applyFill="0" applyBorder="0" applyAlignment="0" applyProtection="0"/>
  </cellStyleXfs>
  <cellXfs count="327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1" fillId="0" borderId="4" xfId="0" applyFont="1" applyBorder="1"/>
    <xf numFmtId="164" fontId="1" fillId="0" borderId="0" xfId="0" applyNumberFormat="1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/>
    </xf>
    <xf numFmtId="165" fontId="1" fillId="0" borderId="5" xfId="0" applyNumberFormat="1" applyFont="1" applyBorder="1" applyAlignment="1">
      <alignment horizontal="right"/>
    </xf>
    <xf numFmtId="0" fontId="4" fillId="0" borderId="4" xfId="0" applyFont="1" applyBorder="1"/>
    <xf numFmtId="1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/>
    </xf>
    <xf numFmtId="165" fontId="4" fillId="0" borderId="5" xfId="0" applyNumberFormat="1" applyFont="1" applyBorder="1" applyAlignment="1">
      <alignment horizontal="right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/>
    </xf>
    <xf numFmtId="164" fontId="1" fillId="0" borderId="12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166" fontId="1" fillId="0" borderId="0" xfId="0" applyNumberFormat="1" applyFont="1" applyAlignment="1">
      <alignment horizontal="left"/>
    </xf>
    <xf numFmtId="0" fontId="7" fillId="0" borderId="0" xfId="0" applyFont="1"/>
    <xf numFmtId="0" fontId="1" fillId="0" borderId="0" xfId="0" quotePrefix="1" applyFont="1"/>
    <xf numFmtId="164" fontId="4" fillId="0" borderId="0" xfId="0" applyNumberFormat="1" applyFont="1" applyAlignment="1">
      <alignment horizontal="right"/>
    </xf>
    <xf numFmtId="164" fontId="4" fillId="0" borderId="5" xfId="0" applyNumberFormat="1" applyFont="1" applyBorder="1" applyAlignment="1">
      <alignment horizontal="right"/>
    </xf>
    <xf numFmtId="164" fontId="0" fillId="0" borderId="0" xfId="0" applyNumberFormat="1" applyAlignment="1">
      <alignment horizontal="left"/>
    </xf>
    <xf numFmtId="164" fontId="0" fillId="0" borderId="5" xfId="0" applyNumberForma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left"/>
    </xf>
    <xf numFmtId="164" fontId="1" fillId="0" borderId="7" xfId="0" applyNumberFormat="1" applyFont="1" applyBorder="1" applyAlignment="1">
      <alignment horizontal="right"/>
    </xf>
    <xf numFmtId="0" fontId="10" fillId="0" borderId="0" xfId="0" applyFont="1"/>
    <xf numFmtId="0" fontId="10" fillId="0" borderId="12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8" xfId="0" applyFont="1" applyBorder="1"/>
    <xf numFmtId="2" fontId="10" fillId="0" borderId="0" xfId="0" applyNumberFormat="1" applyFont="1"/>
    <xf numFmtId="0" fontId="0" fillId="0" borderId="12" xfId="0" applyBorder="1"/>
    <xf numFmtId="0" fontId="13" fillId="0" borderId="12" xfId="0" applyFont="1" applyBorder="1"/>
    <xf numFmtId="0" fontId="10" fillId="0" borderId="12" xfId="0" quotePrefix="1" applyFont="1" applyBorder="1"/>
    <xf numFmtId="2" fontId="10" fillId="8" borderId="9" xfId="0" applyNumberFormat="1" applyFont="1" applyFill="1" applyBorder="1"/>
    <xf numFmtId="7" fontId="1" fillId="0" borderId="0" xfId="1" applyNumberFormat="1" applyFont="1" applyAlignment="1">
      <alignment horizontal="right"/>
    </xf>
    <xf numFmtId="167" fontId="1" fillId="0" borderId="0" xfId="0" applyNumberFormat="1" applyFont="1"/>
    <xf numFmtId="0" fontId="1" fillId="0" borderId="6" xfId="0" applyFont="1" applyBorder="1"/>
    <xf numFmtId="0" fontId="15" fillId="9" borderId="0" xfId="2"/>
    <xf numFmtId="0" fontId="16" fillId="10" borderId="0" xfId="3"/>
    <xf numFmtId="0" fontId="1" fillId="0" borderId="0" xfId="0" applyFont="1" applyAlignment="1">
      <alignment vertical="center"/>
    </xf>
    <xf numFmtId="0" fontId="1" fillId="14" borderId="0" xfId="0" applyFont="1" applyFill="1"/>
    <xf numFmtId="0" fontId="1" fillId="11" borderId="0" xfId="0" applyFont="1" applyFill="1"/>
    <xf numFmtId="0" fontId="2" fillId="0" borderId="0" xfId="0" applyFont="1"/>
    <xf numFmtId="0" fontId="4" fillId="0" borderId="0" xfId="0" applyFont="1"/>
    <xf numFmtId="0" fontId="1" fillId="0" borderId="7" xfId="0" applyFont="1" applyBorder="1"/>
    <xf numFmtId="0" fontId="6" fillId="0" borderId="0" xfId="0" applyFont="1"/>
    <xf numFmtId="9" fontId="1" fillId="0" borderId="0" xfId="0" applyNumberFormat="1" applyFont="1"/>
    <xf numFmtId="0" fontId="2" fillId="0" borderId="9" xfId="0" applyFont="1" applyBorder="1"/>
    <xf numFmtId="0" fontId="2" fillId="0" borderId="10" xfId="0" applyFont="1" applyBorder="1"/>
    <xf numFmtId="0" fontId="1" fillId="11" borderId="0" xfId="0" applyFont="1" applyFill="1" applyAlignment="1">
      <alignment vertical="center"/>
    </xf>
    <xf numFmtId="0" fontId="4" fillId="11" borderId="0" xfId="0" applyFont="1" applyFill="1"/>
    <xf numFmtId="165" fontId="4" fillId="11" borderId="0" xfId="0" applyNumberFormat="1" applyFont="1" applyFill="1" applyAlignment="1">
      <alignment horizontal="right"/>
    </xf>
    <xf numFmtId="164" fontId="1" fillId="11" borderId="0" xfId="0" applyNumberFormat="1" applyFont="1" applyFill="1"/>
    <xf numFmtId="0" fontId="1" fillId="11" borderId="7" xfId="0" applyFont="1" applyFill="1" applyBorder="1"/>
    <xf numFmtId="164" fontId="1" fillId="11" borderId="0" xfId="0" applyNumberFormat="1" applyFont="1" applyFill="1" applyAlignment="1">
      <alignment horizontal="right"/>
    </xf>
    <xf numFmtId="164" fontId="4" fillId="11" borderId="0" xfId="0" applyNumberFormat="1" applyFont="1" applyFill="1" applyAlignment="1">
      <alignment horizontal="right"/>
    </xf>
    <xf numFmtId="165" fontId="1" fillId="11" borderId="0" xfId="0" applyNumberFormat="1" applyFont="1" applyFill="1" applyAlignment="1">
      <alignment horizontal="right"/>
    </xf>
    <xf numFmtId="164" fontId="1" fillId="11" borderId="7" xfId="0" applyNumberFormat="1" applyFont="1" applyFill="1" applyBorder="1" applyAlignment="1">
      <alignment horizontal="right"/>
    </xf>
    <xf numFmtId="0" fontId="1" fillId="14" borderId="0" xfId="0" applyFont="1" applyFill="1" applyAlignment="1">
      <alignment vertical="center"/>
    </xf>
    <xf numFmtId="0" fontId="4" fillId="14" borderId="0" xfId="0" applyFont="1" applyFill="1"/>
    <xf numFmtId="165" fontId="4" fillId="14" borderId="0" xfId="0" applyNumberFormat="1" applyFont="1" applyFill="1" applyAlignment="1">
      <alignment horizontal="right"/>
    </xf>
    <xf numFmtId="164" fontId="1" fillId="14" borderId="0" xfId="0" applyNumberFormat="1" applyFont="1" applyFill="1"/>
    <xf numFmtId="164" fontId="1" fillId="14" borderId="0" xfId="0" applyNumberFormat="1" applyFont="1" applyFill="1" applyAlignment="1">
      <alignment horizontal="right"/>
    </xf>
    <xf numFmtId="164" fontId="4" fillId="14" borderId="0" xfId="0" applyNumberFormat="1" applyFont="1" applyFill="1" applyAlignment="1">
      <alignment horizontal="right"/>
    </xf>
    <xf numFmtId="164" fontId="1" fillId="14" borderId="7" xfId="0" applyNumberFormat="1" applyFont="1" applyFill="1" applyBorder="1" applyAlignment="1">
      <alignment horizontal="right"/>
    </xf>
    <xf numFmtId="0" fontId="1" fillId="2" borderId="0" xfId="0" applyFont="1" applyFill="1" applyAlignment="1">
      <alignment vertical="center"/>
    </xf>
    <xf numFmtId="0" fontId="4" fillId="2" borderId="0" xfId="0" applyFont="1" applyFill="1"/>
    <xf numFmtId="165" fontId="4" fillId="2" borderId="0" xfId="0" applyNumberFormat="1" applyFont="1" applyFill="1" applyAlignment="1">
      <alignment horizontal="right"/>
    </xf>
    <xf numFmtId="164" fontId="1" fillId="2" borderId="0" xfId="0" applyNumberFormat="1" applyFont="1" applyFill="1"/>
    <xf numFmtId="0" fontId="1" fillId="2" borderId="7" xfId="0" applyFont="1" applyFill="1" applyBorder="1"/>
    <xf numFmtId="164" fontId="1" fillId="2" borderId="0" xfId="0" applyNumberFormat="1" applyFont="1" applyFill="1" applyAlignment="1">
      <alignment horizontal="right"/>
    </xf>
    <xf numFmtId="0" fontId="1" fillId="2" borderId="0" xfId="0" applyFont="1" applyFill="1"/>
    <xf numFmtId="164" fontId="4" fillId="2" borderId="0" xfId="0" applyNumberFormat="1" applyFont="1" applyFill="1" applyAlignment="1">
      <alignment horizontal="right"/>
    </xf>
    <xf numFmtId="165" fontId="1" fillId="2" borderId="0" xfId="0" applyNumberFormat="1" applyFont="1" applyFill="1" applyAlignment="1">
      <alignment horizontal="right"/>
    </xf>
    <xf numFmtId="164" fontId="1" fillId="13" borderId="12" xfId="0" applyNumberFormat="1" applyFont="1" applyFill="1" applyBorder="1" applyAlignment="1">
      <alignment horizontal="right"/>
    </xf>
    <xf numFmtId="164" fontId="1" fillId="4" borderId="12" xfId="0" applyNumberFormat="1" applyFont="1" applyFill="1" applyBorder="1" applyAlignment="1">
      <alignment horizontal="right"/>
    </xf>
    <xf numFmtId="0" fontId="4" fillId="13" borderId="12" xfId="0" applyFont="1" applyFill="1" applyBorder="1"/>
    <xf numFmtId="0" fontId="4" fillId="4" borderId="12" xfId="0" applyFont="1" applyFill="1" applyBorder="1"/>
    <xf numFmtId="0" fontId="4" fillId="5" borderId="12" xfId="0" applyFont="1" applyFill="1" applyBorder="1"/>
    <xf numFmtId="0" fontId="4" fillId="12" borderId="12" xfId="0" applyFont="1" applyFill="1" applyBorder="1"/>
    <xf numFmtId="0" fontId="4" fillId="11" borderId="10" xfId="0" applyFont="1" applyFill="1" applyBorder="1"/>
    <xf numFmtId="0" fontId="4" fillId="14" borderId="10" xfId="0" applyFont="1" applyFill="1" applyBorder="1"/>
    <xf numFmtId="0" fontId="4" fillId="2" borderId="10" xfId="0" applyFont="1" applyFill="1" applyBorder="1"/>
    <xf numFmtId="0" fontId="1" fillId="14" borderId="7" xfId="0" applyFont="1" applyFill="1" applyBorder="1"/>
    <xf numFmtId="7" fontId="1" fillId="14" borderId="0" xfId="1" applyNumberFormat="1" applyFont="1" applyFill="1" applyAlignment="1">
      <alignment horizontal="right"/>
    </xf>
    <xf numFmtId="0" fontId="1" fillId="13" borderId="15" xfId="0" applyFont="1" applyFill="1" applyBorder="1" applyAlignment="1">
      <alignment vertical="center"/>
    </xf>
    <xf numFmtId="0" fontId="2" fillId="13" borderId="15" xfId="0" applyFont="1" applyFill="1" applyBorder="1"/>
    <xf numFmtId="0" fontId="4" fillId="13" borderId="15" xfId="0" applyFont="1" applyFill="1" applyBorder="1"/>
    <xf numFmtId="165" fontId="4" fillId="13" borderId="15" xfId="0" applyNumberFormat="1" applyFont="1" applyFill="1" applyBorder="1" applyAlignment="1">
      <alignment horizontal="right"/>
    </xf>
    <xf numFmtId="164" fontId="1" fillId="13" borderId="15" xfId="0" applyNumberFormat="1" applyFont="1" applyFill="1" applyBorder="1"/>
    <xf numFmtId="0" fontId="1" fillId="13" borderId="14" xfId="0" applyFont="1" applyFill="1" applyBorder="1"/>
    <xf numFmtId="164" fontId="4" fillId="13" borderId="15" xfId="0" applyNumberFormat="1" applyFont="1" applyFill="1" applyBorder="1" applyAlignment="1">
      <alignment horizontal="right"/>
    </xf>
    <xf numFmtId="164" fontId="1" fillId="13" borderId="15" xfId="0" applyNumberFormat="1" applyFont="1" applyFill="1" applyBorder="1" applyAlignment="1">
      <alignment horizontal="right"/>
    </xf>
    <xf numFmtId="0" fontId="1" fillId="13" borderId="15" xfId="0" applyFont="1" applyFill="1" applyBorder="1"/>
    <xf numFmtId="0" fontId="1" fillId="13" borderId="15" xfId="0" applyFont="1" applyFill="1" applyBorder="1" applyAlignment="1">
      <alignment horizontal="center"/>
    </xf>
    <xf numFmtId="164" fontId="1" fillId="11" borderId="10" xfId="0" applyNumberFormat="1" applyFont="1" applyFill="1" applyBorder="1" applyAlignment="1">
      <alignment horizontal="right"/>
    </xf>
    <xf numFmtId="0" fontId="1" fillId="4" borderId="15" xfId="0" applyFont="1" applyFill="1" applyBorder="1" applyAlignment="1">
      <alignment vertical="center"/>
    </xf>
    <xf numFmtId="0" fontId="1" fillId="4" borderId="15" xfId="0" applyFont="1" applyFill="1" applyBorder="1"/>
    <xf numFmtId="0" fontId="4" fillId="4" borderId="15" xfId="0" applyFont="1" applyFill="1" applyBorder="1"/>
    <xf numFmtId="0" fontId="1" fillId="4" borderId="14" xfId="0" applyFont="1" applyFill="1" applyBorder="1"/>
    <xf numFmtId="164" fontId="4" fillId="4" borderId="15" xfId="0" applyNumberFormat="1" applyFont="1" applyFill="1" applyBorder="1" applyAlignment="1">
      <alignment horizontal="right"/>
    </xf>
    <xf numFmtId="164" fontId="1" fillId="4" borderId="15" xfId="0" applyNumberFormat="1" applyFont="1" applyFill="1" applyBorder="1" applyAlignment="1">
      <alignment horizontal="right"/>
    </xf>
    <xf numFmtId="164" fontId="1" fillId="4" borderId="15" xfId="0" applyNumberFormat="1" applyFont="1" applyFill="1" applyBorder="1"/>
    <xf numFmtId="0" fontId="1" fillId="14" borderId="10" xfId="0" applyFont="1" applyFill="1" applyBorder="1"/>
    <xf numFmtId="0" fontId="1" fillId="2" borderId="6" xfId="0" applyFont="1" applyFill="1" applyBorder="1"/>
    <xf numFmtId="0" fontId="1" fillId="12" borderId="15" xfId="0" applyFont="1" applyFill="1" applyBorder="1" applyAlignment="1">
      <alignment vertical="center"/>
    </xf>
    <xf numFmtId="0" fontId="1" fillId="12" borderId="15" xfId="0" applyFont="1" applyFill="1" applyBorder="1"/>
    <xf numFmtId="0" fontId="4" fillId="12" borderId="15" xfId="0" applyFont="1" applyFill="1" applyBorder="1"/>
    <xf numFmtId="0" fontId="1" fillId="12" borderId="14" xfId="0" applyFont="1" applyFill="1" applyBorder="1"/>
    <xf numFmtId="164" fontId="1" fillId="13" borderId="14" xfId="0" applyNumberFormat="1" applyFont="1" applyFill="1" applyBorder="1" applyAlignment="1">
      <alignment horizontal="right"/>
    </xf>
    <xf numFmtId="164" fontId="1" fillId="4" borderId="14" xfId="0" applyNumberFormat="1" applyFont="1" applyFill="1" applyBorder="1" applyAlignment="1">
      <alignment horizontal="right"/>
    </xf>
    <xf numFmtId="165" fontId="4" fillId="13" borderId="15" xfId="0" applyNumberFormat="1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4" fillId="12" borderId="15" xfId="0" applyFont="1" applyFill="1" applyBorder="1" applyAlignment="1">
      <alignment horizontal="center"/>
    </xf>
    <xf numFmtId="165" fontId="4" fillId="11" borderId="0" xfId="0" applyNumberFormat="1" applyFont="1" applyFill="1" applyAlignment="1">
      <alignment horizontal="center"/>
    </xf>
    <xf numFmtId="165" fontId="4" fillId="4" borderId="15" xfId="0" applyNumberFormat="1" applyFont="1" applyFill="1" applyBorder="1" applyAlignment="1">
      <alignment horizontal="center"/>
    </xf>
    <xf numFmtId="165" fontId="4" fillId="14" borderId="0" xfId="0" applyNumberFormat="1" applyFont="1" applyFill="1" applyAlignment="1">
      <alignment horizontal="center"/>
    </xf>
    <xf numFmtId="165" fontId="4" fillId="12" borderId="15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/>
    <xf numFmtId="0" fontId="4" fillId="3" borderId="9" xfId="0" applyFont="1" applyFill="1" applyBorder="1"/>
    <xf numFmtId="0" fontId="4" fillId="3" borderId="4" xfId="0" applyFont="1" applyFill="1" applyBorder="1"/>
    <xf numFmtId="0" fontId="4" fillId="3" borderId="4" xfId="0" applyFont="1" applyFill="1" applyBorder="1" applyAlignment="1">
      <alignment horizontal="center"/>
    </xf>
    <xf numFmtId="0" fontId="1" fillId="3" borderId="6" xfId="0" applyFont="1" applyFill="1" applyBorder="1"/>
    <xf numFmtId="165" fontId="4" fillId="3" borderId="4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right"/>
    </xf>
    <xf numFmtId="0" fontId="1" fillId="3" borderId="9" xfId="0" applyFont="1" applyFill="1" applyBorder="1"/>
    <xf numFmtId="164" fontId="1" fillId="3" borderId="4" xfId="0" applyNumberFormat="1" applyFont="1" applyFill="1" applyBorder="1"/>
    <xf numFmtId="0" fontId="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1" fillId="5" borderId="15" xfId="0" applyFont="1" applyFill="1" applyBorder="1" applyAlignment="1">
      <alignment vertical="center"/>
    </xf>
    <xf numFmtId="0" fontId="1" fillId="5" borderId="15" xfId="0" applyFont="1" applyFill="1" applyBorder="1"/>
    <xf numFmtId="0" fontId="4" fillId="5" borderId="15" xfId="0" applyFont="1" applyFill="1" applyBorder="1"/>
    <xf numFmtId="0" fontId="4" fillId="5" borderId="15" xfId="0" applyFont="1" applyFill="1" applyBorder="1" applyAlignment="1">
      <alignment horizontal="center"/>
    </xf>
    <xf numFmtId="164" fontId="1" fillId="5" borderId="15" xfId="0" applyNumberFormat="1" applyFont="1" applyFill="1" applyBorder="1"/>
    <xf numFmtId="0" fontId="1" fillId="5" borderId="14" xfId="0" applyFont="1" applyFill="1" applyBorder="1"/>
    <xf numFmtId="165" fontId="4" fillId="5" borderId="15" xfId="0" applyNumberFormat="1" applyFont="1" applyFill="1" applyBorder="1" applyAlignment="1">
      <alignment horizontal="center"/>
    </xf>
    <xf numFmtId="165" fontId="4" fillId="5" borderId="15" xfId="0" applyNumberFormat="1" applyFont="1" applyFill="1" applyBorder="1" applyAlignment="1">
      <alignment horizontal="right"/>
    </xf>
    <xf numFmtId="164" fontId="1" fillId="5" borderId="15" xfId="0" applyNumberFormat="1" applyFont="1" applyFill="1" applyBorder="1" applyAlignment="1">
      <alignment horizontal="right"/>
    </xf>
    <xf numFmtId="0" fontId="1" fillId="5" borderId="12" xfId="0" applyFont="1" applyFill="1" applyBorder="1"/>
    <xf numFmtId="0" fontId="1" fillId="5" borderId="15" xfId="0" applyFont="1" applyFill="1" applyBorder="1" applyAlignment="1">
      <alignment horizontal="center" wrapText="1"/>
    </xf>
    <xf numFmtId="164" fontId="4" fillId="5" borderId="15" xfId="0" applyNumberFormat="1" applyFont="1" applyFill="1" applyBorder="1" applyAlignment="1">
      <alignment horizontal="right"/>
    </xf>
    <xf numFmtId="165" fontId="1" fillId="5" borderId="15" xfId="0" applyNumberFormat="1" applyFont="1" applyFill="1" applyBorder="1" applyAlignment="1">
      <alignment horizontal="right"/>
    </xf>
    <xf numFmtId="0" fontId="1" fillId="2" borderId="0" xfId="0" applyFont="1" applyFill="1" applyAlignment="1">
      <alignment wrapText="1"/>
    </xf>
    <xf numFmtId="165" fontId="4" fillId="11" borderId="0" xfId="0" applyNumberFormat="1" applyFont="1" applyFill="1" applyAlignment="1">
      <alignment horizontal="left"/>
    </xf>
    <xf numFmtId="164" fontId="4" fillId="4" borderId="15" xfId="0" applyNumberFormat="1" applyFont="1" applyFill="1" applyBorder="1" applyAlignment="1">
      <alignment horizontal="left"/>
    </xf>
    <xf numFmtId="0" fontId="4" fillId="14" borderId="0" xfId="0" applyFont="1" applyFill="1" applyAlignment="1">
      <alignment horizontal="left"/>
    </xf>
    <xf numFmtId="0" fontId="4" fillId="3" borderId="4" xfId="0" applyFont="1" applyFill="1" applyBorder="1" applyAlignment="1">
      <alignment horizontal="left"/>
    </xf>
    <xf numFmtId="165" fontId="4" fillId="5" borderId="15" xfId="0" applyNumberFormat="1" applyFont="1" applyFill="1" applyBorder="1" applyAlignment="1">
      <alignment horizontal="left"/>
    </xf>
    <xf numFmtId="164" fontId="4" fillId="11" borderId="0" xfId="0" applyNumberFormat="1" applyFont="1" applyFill="1" applyAlignment="1">
      <alignment horizontal="center"/>
    </xf>
    <xf numFmtId="164" fontId="4" fillId="4" borderId="15" xfId="0" applyNumberFormat="1" applyFont="1" applyFill="1" applyBorder="1" applyAlignment="1">
      <alignment horizontal="center"/>
    </xf>
    <xf numFmtId="164" fontId="4" fillId="5" borderId="15" xfId="0" applyNumberFormat="1" applyFont="1" applyFill="1" applyBorder="1" applyAlignment="1">
      <alignment horizontal="center"/>
    </xf>
    <xf numFmtId="164" fontId="4" fillId="14" borderId="0" xfId="0" applyNumberFormat="1" applyFont="1" applyFill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164" fontId="1" fillId="0" borderId="15" xfId="0" applyNumberFormat="1" applyFont="1" applyBorder="1" applyAlignment="1">
      <alignment horizontal="right"/>
    </xf>
    <xf numFmtId="0" fontId="1" fillId="0" borderId="15" xfId="0" applyFont="1" applyBorder="1"/>
    <xf numFmtId="165" fontId="4" fillId="2" borderId="0" xfId="0" applyNumberFormat="1" applyFont="1" applyFill="1" applyAlignment="1">
      <alignment horizontal="left"/>
    </xf>
    <xf numFmtId="164" fontId="4" fillId="2" borderId="0" xfId="0" applyNumberFormat="1" applyFont="1" applyFill="1" applyAlignment="1">
      <alignment horizontal="center"/>
    </xf>
    <xf numFmtId="0" fontId="1" fillId="2" borderId="10" xfId="0" applyFont="1" applyFill="1" applyBorder="1"/>
    <xf numFmtId="0" fontId="4" fillId="12" borderId="15" xfId="0" applyFont="1" applyFill="1" applyBorder="1" applyAlignment="1">
      <alignment horizontal="left"/>
    </xf>
    <xf numFmtId="164" fontId="4" fillId="12" borderId="15" xfId="0" applyNumberFormat="1" applyFont="1" applyFill="1" applyBorder="1" applyAlignment="1">
      <alignment horizontal="center"/>
    </xf>
    <xf numFmtId="0" fontId="1" fillId="12" borderId="12" xfId="0" applyFont="1" applyFill="1" applyBorder="1"/>
    <xf numFmtId="165" fontId="4" fillId="12" borderId="15" xfId="0" applyNumberFormat="1" applyFont="1" applyFill="1" applyBorder="1" applyAlignment="1">
      <alignment horizontal="right"/>
    </xf>
    <xf numFmtId="164" fontId="1" fillId="12" borderId="15" xfId="0" applyNumberFormat="1" applyFont="1" applyFill="1" applyBorder="1"/>
    <xf numFmtId="164" fontId="4" fillId="12" borderId="15" xfId="0" applyNumberFormat="1" applyFont="1" applyFill="1" applyBorder="1" applyAlignment="1">
      <alignment horizontal="right"/>
    </xf>
    <xf numFmtId="164" fontId="1" fillId="12" borderId="15" xfId="0" applyNumberFormat="1" applyFont="1" applyFill="1" applyBorder="1" applyAlignment="1">
      <alignment horizontal="right"/>
    </xf>
    <xf numFmtId="0" fontId="10" fillId="0" borderId="11" xfId="0" applyFont="1" applyBorder="1"/>
    <xf numFmtId="2" fontId="0" fillId="0" borderId="0" xfId="0" applyNumberForma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68" fontId="1" fillId="0" borderId="0" xfId="1" applyNumberFormat="1" applyFont="1" applyAlignment="1">
      <alignment horizontal="right"/>
    </xf>
    <xf numFmtId="168" fontId="1" fillId="0" borderId="5" xfId="0" applyNumberFormat="1" applyFont="1" applyBorder="1" applyAlignment="1">
      <alignment horizontal="right"/>
    </xf>
    <xf numFmtId="165" fontId="1" fillId="0" borderId="0" xfId="0" applyNumberFormat="1" applyFont="1"/>
    <xf numFmtId="169" fontId="1" fillId="0" borderId="5" xfId="0" applyNumberFormat="1" applyFont="1" applyBorder="1" applyAlignment="1">
      <alignment horizontal="right"/>
    </xf>
    <xf numFmtId="170" fontId="1" fillId="0" borderId="5" xfId="0" applyNumberFormat="1" applyFont="1" applyBorder="1" applyAlignment="1">
      <alignment horizontal="right"/>
    </xf>
    <xf numFmtId="0" fontId="18" fillId="0" borderId="4" xfId="0" applyFont="1" applyBorder="1"/>
    <xf numFmtId="164" fontId="18" fillId="0" borderId="0" xfId="0" applyNumberFormat="1" applyFont="1"/>
    <xf numFmtId="164" fontId="18" fillId="0" borderId="0" xfId="0" applyNumberFormat="1" applyFont="1" applyAlignment="1">
      <alignment horizontal="right"/>
    </xf>
    <xf numFmtId="2" fontId="11" fillId="15" borderId="12" xfId="0" applyNumberFormat="1" applyFont="1" applyFill="1" applyBorder="1"/>
    <xf numFmtId="2" fontId="9" fillId="15" borderId="12" xfId="0" applyNumberFormat="1" applyFont="1" applyFill="1" applyBorder="1"/>
    <xf numFmtId="2" fontId="10" fillId="15" borderId="9" xfId="0" applyNumberFormat="1" applyFont="1" applyFill="1" applyBorder="1"/>
    <xf numFmtId="2" fontId="10" fillId="15" borderId="0" xfId="0" applyNumberFormat="1" applyFont="1" applyFill="1"/>
    <xf numFmtId="2" fontId="10" fillId="15" borderId="9" xfId="0" quotePrefix="1" applyNumberFormat="1" applyFont="1" applyFill="1" applyBorder="1" applyAlignment="1">
      <alignment horizontal="right"/>
    </xf>
    <xf numFmtId="2" fontId="10" fillId="15" borderId="12" xfId="0" quotePrefix="1" applyNumberFormat="1" applyFont="1" applyFill="1" applyBorder="1" applyAlignment="1">
      <alignment horizontal="right"/>
    </xf>
    <xf numFmtId="164" fontId="18" fillId="0" borderId="5" xfId="0" applyNumberFormat="1" applyFont="1" applyBorder="1" applyAlignment="1">
      <alignment horizontal="right"/>
    </xf>
    <xf numFmtId="170" fontId="1" fillId="0" borderId="0" xfId="0" applyNumberFormat="1" applyFont="1" applyAlignment="1">
      <alignment horizontal="right"/>
    </xf>
    <xf numFmtId="0" fontId="18" fillId="0" borderId="0" xfId="0" applyFont="1"/>
    <xf numFmtId="1" fontId="18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64" fontId="1" fillId="0" borderId="5" xfId="0" applyNumberFormat="1" applyFont="1" applyBorder="1" applyAlignment="1">
      <alignment horizontal="center"/>
    </xf>
    <xf numFmtId="9" fontId="5" fillId="0" borderId="0" xfId="0" applyNumberFormat="1" applyFont="1" applyAlignment="1">
      <alignment vertical="center" wrapText="1"/>
    </xf>
    <xf numFmtId="2" fontId="9" fillId="8" borderId="12" xfId="0" applyNumberFormat="1" applyFont="1" applyFill="1" applyBorder="1"/>
    <xf numFmtId="2" fontId="11" fillId="8" borderId="12" xfId="0" applyNumberFormat="1" applyFont="1" applyFill="1" applyBorder="1"/>
    <xf numFmtId="2" fontId="1" fillId="0" borderId="0" xfId="0" applyNumberFormat="1" applyFont="1"/>
    <xf numFmtId="2" fontId="1" fillId="7" borderId="12" xfId="0" applyNumberFormat="1" applyFont="1" applyFill="1" applyBorder="1"/>
    <xf numFmtId="2" fontId="1" fillId="14" borderId="12" xfId="0" applyNumberFormat="1" applyFont="1" applyFill="1" applyBorder="1"/>
    <xf numFmtId="0" fontId="7" fillId="7" borderId="12" xfId="0" applyFont="1" applyFill="1" applyBorder="1" applyAlignment="1">
      <alignment horizontal="center" wrapText="1"/>
    </xf>
    <xf numFmtId="2" fontId="7" fillId="14" borderId="12" xfId="0" applyNumberFormat="1" applyFont="1" applyFill="1" applyBorder="1" applyAlignment="1">
      <alignment horizontal="center" wrapText="1"/>
    </xf>
    <xf numFmtId="164" fontId="1" fillId="0" borderId="5" xfId="0" applyNumberFormat="1" applyFont="1" applyBorder="1"/>
    <xf numFmtId="164" fontId="18" fillId="0" borderId="5" xfId="0" applyNumberFormat="1" applyFont="1" applyBorder="1"/>
    <xf numFmtId="2" fontId="1" fillId="8" borderId="12" xfId="0" applyNumberFormat="1" applyFont="1" applyFill="1" applyBorder="1"/>
    <xf numFmtId="164" fontId="1" fillId="16" borderId="0" xfId="0" applyNumberFormat="1" applyFont="1" applyFill="1"/>
    <xf numFmtId="164" fontId="1" fillId="16" borderId="5" xfId="0" applyNumberFormat="1" applyFont="1" applyFill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10" fillId="8" borderId="9" xfId="0" quotePrefix="1" applyNumberFormat="1" applyFont="1" applyFill="1" applyBorder="1" applyAlignment="1">
      <alignment horizontal="right"/>
    </xf>
    <xf numFmtId="0" fontId="10" fillId="0" borderId="3" xfId="0" applyFont="1" applyBorder="1"/>
    <xf numFmtId="1" fontId="1" fillId="17" borderId="0" xfId="0" applyNumberFormat="1" applyFont="1" applyFill="1" applyAlignment="1">
      <alignment horizontal="center"/>
    </xf>
    <xf numFmtId="164" fontId="1" fillId="17" borderId="0" xfId="0" applyNumberFormat="1" applyFont="1" applyFill="1" applyAlignment="1">
      <alignment horizontal="right"/>
    </xf>
    <xf numFmtId="164" fontId="1" fillId="17" borderId="5" xfId="0" applyNumberFormat="1" applyFont="1" applyFill="1" applyBorder="1" applyAlignment="1">
      <alignment horizontal="right"/>
    </xf>
    <xf numFmtId="165" fontId="1" fillId="17" borderId="0" xfId="0" applyNumberFormat="1" applyFont="1" applyFill="1" applyAlignment="1">
      <alignment horizontal="right"/>
    </xf>
    <xf numFmtId="165" fontId="1" fillId="17" borderId="5" xfId="0" applyNumberFormat="1" applyFont="1" applyFill="1" applyBorder="1" applyAlignment="1">
      <alignment horizontal="right"/>
    </xf>
    <xf numFmtId="1" fontId="1" fillId="18" borderId="0" xfId="0" applyNumberFormat="1" applyFont="1" applyFill="1" applyAlignment="1">
      <alignment horizontal="center"/>
    </xf>
    <xf numFmtId="164" fontId="1" fillId="18" borderId="0" xfId="0" applyNumberFormat="1" applyFont="1" applyFill="1" applyAlignment="1">
      <alignment horizontal="right"/>
    </xf>
    <xf numFmtId="164" fontId="1" fillId="18" borderId="5" xfId="0" applyNumberFormat="1" applyFont="1" applyFill="1" applyBorder="1" applyAlignment="1">
      <alignment horizontal="right"/>
    </xf>
    <xf numFmtId="165" fontId="1" fillId="18" borderId="0" xfId="0" applyNumberFormat="1" applyFont="1" applyFill="1" applyAlignment="1">
      <alignment horizontal="right"/>
    </xf>
    <xf numFmtId="165" fontId="1" fillId="18" borderId="5" xfId="0" applyNumberFormat="1" applyFont="1" applyFill="1" applyBorder="1" applyAlignment="1">
      <alignment horizontal="right"/>
    </xf>
    <xf numFmtId="165" fontId="1" fillId="17" borderId="5" xfId="0" applyNumberFormat="1" applyFont="1" applyFill="1" applyBorder="1"/>
    <xf numFmtId="0" fontId="20" fillId="0" borderId="0" xfId="0" applyFont="1"/>
    <xf numFmtId="1" fontId="4" fillId="19" borderId="0" xfId="0" applyNumberFormat="1" applyFont="1" applyFill="1" applyAlignment="1">
      <alignment horizontal="center"/>
    </xf>
    <xf numFmtId="164" fontId="4" fillId="19" borderId="0" xfId="0" applyNumberFormat="1" applyFont="1" applyFill="1" applyAlignment="1">
      <alignment horizontal="right"/>
    </xf>
    <xf numFmtId="164" fontId="4" fillId="19" borderId="5" xfId="0" applyNumberFormat="1" applyFont="1" applyFill="1" applyBorder="1" applyAlignment="1">
      <alignment horizontal="right"/>
    </xf>
    <xf numFmtId="0" fontId="1" fillId="19" borderId="4" xfId="0" applyFont="1" applyFill="1" applyBorder="1"/>
    <xf numFmtId="0" fontId="1" fillId="19" borderId="0" xfId="0" applyFont="1" applyFill="1"/>
    <xf numFmtId="1" fontId="1" fillId="19" borderId="0" xfId="0" applyNumberFormat="1" applyFont="1" applyFill="1" applyAlignment="1">
      <alignment horizontal="center"/>
    </xf>
    <xf numFmtId="164" fontId="1" fillId="19" borderId="0" xfId="0" applyNumberFormat="1" applyFont="1" applyFill="1" applyAlignment="1">
      <alignment horizontal="right"/>
    </xf>
    <xf numFmtId="165" fontId="1" fillId="19" borderId="5" xfId="0" applyNumberFormat="1" applyFont="1" applyFill="1" applyBorder="1" applyAlignment="1">
      <alignment horizontal="right"/>
    </xf>
    <xf numFmtId="165" fontId="1" fillId="19" borderId="0" xfId="0" applyNumberFormat="1" applyFont="1" applyFill="1" applyAlignment="1">
      <alignment horizontal="right"/>
    </xf>
    <xf numFmtId="164" fontId="1" fillId="19" borderId="5" xfId="0" applyNumberFormat="1" applyFont="1" applyFill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171" fontId="1" fillId="0" borderId="0" xfId="4" applyNumberFormat="1" applyFont="1"/>
    <xf numFmtId="171" fontId="1" fillId="11" borderId="0" xfId="4" applyNumberFormat="1" applyFont="1" applyFill="1"/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5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19" borderId="4" xfId="0" applyFont="1" applyFill="1" applyBorder="1" applyAlignment="1">
      <alignment horizontal="left"/>
    </xf>
    <xf numFmtId="0" fontId="4" fillId="19" borderId="0" xfId="0" applyFont="1" applyFill="1" applyAlignment="1">
      <alignment horizontal="left"/>
    </xf>
    <xf numFmtId="0" fontId="1" fillId="0" borderId="4" xfId="0" applyFont="1" applyBorder="1" applyAlignment="1">
      <alignment horizontal="left"/>
    </xf>
    <xf numFmtId="0" fontId="3" fillId="11" borderId="9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5" xfId="0" applyFont="1" applyBorder="1" applyAlignment="1">
      <alignment horizontal="left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0" xfId="0" applyFont="1" applyAlignment="1">
      <alignment horizontal="left"/>
    </xf>
    <xf numFmtId="9" fontId="1" fillId="0" borderId="0" xfId="0" applyNumberFormat="1" applyFont="1" applyAlignment="1">
      <alignment horizontal="left"/>
    </xf>
    <xf numFmtId="0" fontId="5" fillId="12" borderId="9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2" fillId="6" borderId="0" xfId="0" applyFont="1" applyFill="1" applyAlignment="1">
      <alignment horizontal="left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2" fontId="9" fillId="15" borderId="9" xfId="0" quotePrefix="1" applyNumberFormat="1" applyFont="1" applyFill="1" applyBorder="1" applyAlignment="1">
      <alignment horizontal="center"/>
    </xf>
    <xf numFmtId="2" fontId="9" fillId="15" borderId="11" xfId="0" applyNumberFormat="1" applyFont="1" applyFill="1" applyBorder="1" applyAlignment="1">
      <alignment horizontal="center"/>
    </xf>
    <xf numFmtId="2" fontId="9" fillId="8" borderId="9" xfId="0" quotePrefix="1" applyNumberFormat="1" applyFont="1" applyFill="1" applyBorder="1" applyAlignment="1">
      <alignment horizontal="center"/>
    </xf>
    <xf numFmtId="2" fontId="9" fillId="8" borderId="11" xfId="0" applyNumberFormat="1" applyFont="1" applyFill="1" applyBorder="1" applyAlignment="1">
      <alignment horizontal="center"/>
    </xf>
    <xf numFmtId="0" fontId="12" fillId="6" borderId="10" xfId="0" applyFont="1" applyFill="1" applyBorder="1" applyAlignment="1">
      <alignment horizontal="left"/>
    </xf>
    <xf numFmtId="0" fontId="12" fillId="6" borderId="11" xfId="0" applyFont="1" applyFill="1" applyBorder="1" applyAlignment="1">
      <alignment horizontal="left"/>
    </xf>
    <xf numFmtId="0" fontId="12" fillId="6" borderId="7" xfId="0" applyFont="1" applyFill="1" applyBorder="1" applyAlignment="1">
      <alignment horizontal="left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</cellXfs>
  <cellStyles count="5">
    <cellStyle name="Comma" xfId="1" builtinId="3"/>
    <cellStyle name="Good" xfId="2" builtinId="26"/>
    <cellStyle name="Neutral" xfId="3" builtinId="28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66FFCC"/>
      <color rgb="FFFFE1FF"/>
      <color rgb="FFFFCCFF"/>
      <color rgb="FFFFC9CA"/>
      <color rgb="FFFF9396"/>
      <color rgb="FFFF9999"/>
      <color rgb="FFFFB7B9"/>
      <color rgb="FF99CCFF"/>
      <color rgb="FFCC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3CCFF"/>
    <pageSetUpPr fitToPage="1"/>
  </sheetPr>
  <dimension ref="A1:W515"/>
  <sheetViews>
    <sheetView tabSelected="1" topLeftCell="A4" zoomScaleNormal="100" workbookViewId="0">
      <selection activeCell="Y1" sqref="Y1"/>
    </sheetView>
  </sheetViews>
  <sheetFormatPr defaultColWidth="9.1796875" defaultRowHeight="13" x14ac:dyDescent="0.3"/>
  <cols>
    <col min="1" max="3" width="14" style="1" customWidth="1"/>
    <col min="4" max="4" width="14.1796875" style="1" customWidth="1"/>
    <col min="5" max="5" width="6.7265625" style="2" hidden="1" customWidth="1"/>
    <col min="6" max="6" width="8" style="2" bestFit="1" customWidth="1"/>
    <col min="7" max="8" width="14" style="15" customWidth="1"/>
    <col min="9" max="9" width="9.1796875" style="1" hidden="1" customWidth="1"/>
    <col min="10" max="10" width="9.81640625" style="1" hidden="1" customWidth="1"/>
    <col min="11" max="11" width="2.54296875" style="1" customWidth="1"/>
    <col min="12" max="12" width="3.1796875" style="1" customWidth="1"/>
    <col min="13" max="16" width="14" style="1" customWidth="1"/>
    <col min="17" max="17" width="6.7265625" style="2" hidden="1" customWidth="1"/>
    <col min="18" max="18" width="8" style="2" bestFit="1" customWidth="1"/>
    <col min="19" max="20" width="14" style="15" customWidth="1"/>
    <col min="21" max="16384" width="9.1796875" style="1"/>
  </cols>
  <sheetData>
    <row r="1" spans="1:21" ht="54.65" customHeight="1" x14ac:dyDescent="0.3">
      <c r="A1" s="262" t="s">
        <v>720</v>
      </c>
      <c r="B1" s="263"/>
      <c r="C1" s="263"/>
      <c r="D1" s="263"/>
      <c r="E1" s="263"/>
      <c r="F1" s="263"/>
      <c r="G1" s="263"/>
      <c r="H1" s="264"/>
      <c r="M1" s="299" t="s">
        <v>746</v>
      </c>
      <c r="N1" s="300"/>
      <c r="O1" s="300"/>
      <c r="P1" s="300"/>
      <c r="Q1" s="300"/>
      <c r="R1" s="300"/>
      <c r="S1" s="300"/>
      <c r="T1" s="301"/>
    </row>
    <row r="2" spans="1:21" x14ac:dyDescent="0.3">
      <c r="A2" s="265" t="s">
        <v>13</v>
      </c>
      <c r="B2" s="265"/>
      <c r="C2" s="265"/>
      <c r="D2" s="265"/>
      <c r="E2" s="265"/>
      <c r="F2" s="265"/>
      <c r="G2" s="265"/>
      <c r="H2" s="265"/>
      <c r="M2" s="266" t="s">
        <v>13</v>
      </c>
      <c r="N2" s="266"/>
      <c r="O2" s="266"/>
      <c r="P2" s="266"/>
      <c r="Q2" s="266"/>
      <c r="R2" s="266"/>
      <c r="S2" s="266"/>
      <c r="T2" s="266"/>
    </row>
    <row r="3" spans="1:21" ht="8.15" customHeight="1" x14ac:dyDescent="0.3">
      <c r="A3" s="266"/>
      <c r="B3" s="266"/>
      <c r="C3" s="266"/>
      <c r="D3" s="266"/>
      <c r="E3" s="266"/>
      <c r="F3" s="266"/>
      <c r="G3" s="266"/>
      <c r="H3" s="266"/>
      <c r="M3" s="266"/>
      <c r="N3" s="266"/>
      <c r="O3" s="266"/>
      <c r="P3" s="266"/>
      <c r="Q3" s="266"/>
      <c r="R3" s="266"/>
      <c r="S3" s="266"/>
      <c r="T3" s="266"/>
    </row>
    <row r="4" spans="1:21" ht="8.15" customHeight="1" x14ac:dyDescent="0.45">
      <c r="A4" s="269"/>
      <c r="B4" s="269"/>
      <c r="C4" s="269"/>
      <c r="D4" s="269"/>
      <c r="E4" s="269"/>
      <c r="F4" s="269"/>
      <c r="G4" s="269"/>
      <c r="H4" s="269"/>
      <c r="M4" s="302"/>
      <c r="N4" s="302"/>
      <c r="O4" s="302"/>
      <c r="P4" s="302"/>
      <c r="Q4" s="302"/>
      <c r="R4" s="302"/>
      <c r="S4" s="302"/>
      <c r="T4" s="302"/>
    </row>
    <row r="5" spans="1:21" ht="15.5" x14ac:dyDescent="0.35">
      <c r="A5" s="273" t="s">
        <v>667</v>
      </c>
      <c r="B5" s="274"/>
      <c r="C5" s="274"/>
      <c r="D5" s="274"/>
      <c r="E5" s="274"/>
      <c r="F5" s="274"/>
      <c r="G5" s="274"/>
      <c r="H5" s="275"/>
      <c r="M5" s="273" t="s">
        <v>667</v>
      </c>
      <c r="N5" s="274"/>
      <c r="O5" s="274"/>
      <c r="P5" s="274"/>
      <c r="Q5" s="274"/>
      <c r="R5" s="274"/>
      <c r="S5" s="274"/>
      <c r="T5" s="275"/>
    </row>
    <row r="6" spans="1:21" ht="8.15" customHeight="1" x14ac:dyDescent="0.3">
      <c r="A6" s="270"/>
      <c r="B6" s="271"/>
      <c r="C6" s="271"/>
      <c r="D6" s="271"/>
      <c r="E6" s="271"/>
      <c r="F6" s="271"/>
      <c r="G6" s="271"/>
      <c r="H6" s="272"/>
      <c r="M6" s="246"/>
      <c r="N6" s="247"/>
      <c r="O6" s="247"/>
      <c r="P6" s="247"/>
      <c r="Q6" s="247"/>
      <c r="R6" s="247"/>
      <c r="S6" s="247"/>
      <c r="T6" s="255"/>
    </row>
    <row r="7" spans="1:21" x14ac:dyDescent="0.3">
      <c r="A7" s="246" t="s">
        <v>728</v>
      </c>
      <c r="B7" s="247"/>
      <c r="C7" s="247"/>
      <c r="D7" s="247"/>
      <c r="E7" s="247"/>
      <c r="F7" s="247"/>
      <c r="G7" s="247"/>
      <c r="H7" s="255"/>
      <c r="M7" s="246" t="s">
        <v>729</v>
      </c>
      <c r="N7" s="247"/>
      <c r="O7" s="247"/>
      <c r="P7" s="247"/>
      <c r="Q7" s="247"/>
      <c r="R7" s="247"/>
      <c r="S7" s="247"/>
      <c r="T7" s="255"/>
    </row>
    <row r="8" spans="1:21" ht="8.15" customHeight="1" x14ac:dyDescent="0.3">
      <c r="A8" s="276"/>
      <c r="B8" s="277"/>
      <c r="C8" s="277"/>
      <c r="D8" s="277"/>
      <c r="E8" s="277"/>
      <c r="F8" s="277"/>
      <c r="G8" s="277"/>
      <c r="H8" s="278"/>
      <c r="M8" s="276"/>
      <c r="N8" s="277"/>
      <c r="O8" s="277"/>
      <c r="P8" s="277"/>
      <c r="Q8" s="277"/>
      <c r="R8" s="277"/>
      <c r="S8" s="277"/>
      <c r="T8" s="278"/>
    </row>
    <row r="9" spans="1:21" x14ac:dyDescent="0.3">
      <c r="A9" s="9" t="s">
        <v>67</v>
      </c>
      <c r="B9" s="11" t="s">
        <v>66</v>
      </c>
      <c r="C9" s="267"/>
      <c r="D9" s="267"/>
      <c r="E9" s="267"/>
      <c r="F9" s="267"/>
      <c r="G9" s="267"/>
      <c r="H9" s="268"/>
      <c r="M9" s="9" t="s">
        <v>67</v>
      </c>
      <c r="N9" s="11" t="s">
        <v>66</v>
      </c>
      <c r="O9" s="267"/>
      <c r="P9" s="267"/>
      <c r="Q9" s="267"/>
      <c r="R9" s="267"/>
      <c r="S9" s="267"/>
      <c r="T9" s="268"/>
    </row>
    <row r="10" spans="1:21" x14ac:dyDescent="0.3">
      <c r="A10" s="3" t="s">
        <v>14</v>
      </c>
      <c r="B10" s="4">
        <v>2928.6</v>
      </c>
      <c r="C10" s="267"/>
      <c r="D10" s="267"/>
      <c r="E10" s="267"/>
      <c r="F10" s="267"/>
      <c r="G10" s="267"/>
      <c r="H10" s="268"/>
      <c r="M10" s="3" t="s">
        <v>14</v>
      </c>
      <c r="N10" s="210">
        <f>+'GENERAL TARIFFS'!H16</f>
        <v>3036.9</v>
      </c>
      <c r="O10" s="267"/>
      <c r="P10" s="267"/>
      <c r="Q10" s="267"/>
      <c r="R10" s="267"/>
      <c r="S10" s="267"/>
      <c r="T10" s="268"/>
      <c r="U10" s="195" t="s">
        <v>676</v>
      </c>
    </row>
    <row r="11" spans="1:21" x14ac:dyDescent="0.3">
      <c r="A11" s="3" t="s">
        <v>15</v>
      </c>
      <c r="B11" s="4">
        <v>4686.1000000000004</v>
      </c>
      <c r="C11" s="248" t="s">
        <v>16</v>
      </c>
      <c r="D11" s="248"/>
      <c r="E11" s="248"/>
      <c r="F11" s="248"/>
      <c r="G11" s="248"/>
      <c r="H11" s="249"/>
      <c r="M11" s="3" t="s">
        <v>15</v>
      </c>
      <c r="N11" s="210">
        <f>+'GENERAL TARIFFS'!H17</f>
        <v>4859.3999999999996</v>
      </c>
      <c r="O11" s="248" t="s">
        <v>16</v>
      </c>
      <c r="P11" s="248"/>
      <c r="Q11" s="248"/>
      <c r="R11" s="248"/>
      <c r="S11" s="248"/>
      <c r="T11" s="249"/>
      <c r="U11" s="195" t="s">
        <v>676</v>
      </c>
    </row>
    <row r="12" spans="1:21" x14ac:dyDescent="0.3">
      <c r="A12" s="3"/>
      <c r="B12" s="4"/>
      <c r="C12" s="248" t="s">
        <v>17</v>
      </c>
      <c r="D12" s="248"/>
      <c r="E12" s="248"/>
      <c r="F12" s="248"/>
      <c r="G12" s="248"/>
      <c r="H12" s="249"/>
      <c r="M12" s="3"/>
      <c r="N12" s="4"/>
      <c r="O12" s="248" t="s">
        <v>17</v>
      </c>
      <c r="P12" s="248"/>
      <c r="Q12" s="248"/>
      <c r="R12" s="248"/>
      <c r="S12" s="248"/>
      <c r="T12" s="249"/>
    </row>
    <row r="13" spans="1:21" ht="8.15" customHeight="1" x14ac:dyDescent="0.3">
      <c r="A13" s="256"/>
      <c r="B13" s="257"/>
      <c r="C13" s="257"/>
      <c r="D13" s="257"/>
      <c r="E13" s="257"/>
      <c r="F13" s="257"/>
      <c r="G13" s="257"/>
      <c r="H13" s="258"/>
      <c r="M13" s="256"/>
      <c r="N13" s="257"/>
      <c r="O13" s="257"/>
      <c r="P13" s="257"/>
      <c r="Q13" s="257"/>
      <c r="R13" s="257"/>
      <c r="S13" s="257"/>
      <c r="T13" s="258"/>
    </row>
    <row r="14" spans="1:21" ht="8.15" customHeight="1" x14ac:dyDescent="0.3">
      <c r="A14" s="270"/>
      <c r="B14" s="271"/>
      <c r="C14" s="271"/>
      <c r="D14" s="271"/>
      <c r="E14" s="271"/>
      <c r="F14" s="271"/>
      <c r="G14" s="271"/>
      <c r="H14" s="272"/>
      <c r="M14" s="270"/>
      <c r="N14" s="271"/>
      <c r="O14" s="271"/>
      <c r="P14" s="271"/>
      <c r="Q14" s="271"/>
      <c r="R14" s="271"/>
      <c r="S14" s="271"/>
      <c r="T14" s="272"/>
    </row>
    <row r="15" spans="1:21" x14ac:dyDescent="0.3">
      <c r="A15" s="246" t="s">
        <v>719</v>
      </c>
      <c r="B15" s="247"/>
      <c r="C15" s="247"/>
      <c r="D15" s="247"/>
      <c r="E15" s="247"/>
      <c r="F15" s="247"/>
      <c r="G15" s="247"/>
      <c r="H15" s="255"/>
      <c r="M15" s="246" t="s">
        <v>730</v>
      </c>
      <c r="N15" s="247"/>
      <c r="O15" s="247"/>
      <c r="P15" s="247"/>
      <c r="Q15" s="247"/>
      <c r="R15" s="247"/>
      <c r="S15" s="247"/>
      <c r="T15" s="255"/>
    </row>
    <row r="16" spans="1:21" ht="8.15" customHeight="1" x14ac:dyDescent="0.3">
      <c r="A16" s="276"/>
      <c r="B16" s="277"/>
      <c r="C16" s="277"/>
      <c r="D16" s="277"/>
      <c r="E16" s="277"/>
      <c r="F16" s="277"/>
      <c r="G16" s="277"/>
      <c r="H16" s="278"/>
      <c r="M16" s="276"/>
      <c r="N16" s="277"/>
      <c r="O16" s="277"/>
      <c r="P16" s="277"/>
      <c r="Q16" s="277"/>
      <c r="R16" s="277"/>
      <c r="S16" s="277"/>
      <c r="T16" s="278"/>
    </row>
    <row r="17" spans="1:23" ht="14.5" x14ac:dyDescent="0.35">
      <c r="A17" s="9" t="s">
        <v>68</v>
      </c>
      <c r="B17" s="11" t="s">
        <v>1</v>
      </c>
      <c r="C17" s="11" t="s">
        <v>2</v>
      </c>
      <c r="D17" s="250"/>
      <c r="E17" s="250"/>
      <c r="F17" s="250"/>
      <c r="G17" s="250"/>
      <c r="H17" s="251"/>
      <c r="M17" s="9" t="s">
        <v>68</v>
      </c>
      <c r="N17" s="11" t="s">
        <v>1</v>
      </c>
      <c r="O17" s="11" t="s">
        <v>2</v>
      </c>
      <c r="P17" s="250"/>
      <c r="Q17" s="303"/>
      <c r="R17" s="303"/>
      <c r="S17" s="303"/>
      <c r="T17" s="304"/>
    </row>
    <row r="18" spans="1:23" ht="14.5" x14ac:dyDescent="0.35">
      <c r="A18" s="3" t="s">
        <v>18</v>
      </c>
      <c r="B18" s="4">
        <v>847.91</v>
      </c>
      <c r="C18" s="4">
        <v>975.1</v>
      </c>
      <c r="D18" s="250"/>
      <c r="E18" s="250"/>
      <c r="F18" s="250"/>
      <c r="G18" s="250"/>
      <c r="H18" s="251"/>
      <c r="I18" s="41"/>
      <c r="M18" s="3" t="s">
        <v>18</v>
      </c>
      <c r="N18" s="4">
        <f>+O18/1.15</f>
        <v>879.21739130434787</v>
      </c>
      <c r="O18" s="210">
        <f>+'GENERAL TARIFFS'!H22</f>
        <v>1011.1</v>
      </c>
      <c r="P18" s="250"/>
      <c r="Q18" s="303"/>
      <c r="R18" s="303"/>
      <c r="S18" s="303"/>
      <c r="T18" s="304"/>
      <c r="U18" s="195" t="s">
        <v>676</v>
      </c>
    </row>
    <row r="19" spans="1:23" x14ac:dyDescent="0.3">
      <c r="A19" s="3" t="s">
        <v>19</v>
      </c>
      <c r="B19" s="4">
        <v>847.91</v>
      </c>
      <c r="C19" s="4">
        <v>975.1</v>
      </c>
      <c r="D19" s="248" t="s">
        <v>20</v>
      </c>
      <c r="E19" s="248"/>
      <c r="F19" s="248"/>
      <c r="G19" s="248"/>
      <c r="H19" s="249"/>
      <c r="M19" s="3" t="s">
        <v>19</v>
      </c>
      <c r="N19" s="4">
        <f>+O19/1.15</f>
        <v>879.21739130434787</v>
      </c>
      <c r="O19" s="210">
        <f>+'GENERAL TARIFFS'!H23</f>
        <v>1011.1</v>
      </c>
      <c r="P19" s="248" t="s">
        <v>20</v>
      </c>
      <c r="Q19" s="248"/>
      <c r="R19" s="248"/>
      <c r="S19" s="248"/>
      <c r="T19" s="249"/>
      <c r="U19" s="195" t="s">
        <v>676</v>
      </c>
    </row>
    <row r="20" spans="1:23" ht="8.15" customHeight="1" x14ac:dyDescent="0.3">
      <c r="A20" s="256"/>
      <c r="B20" s="257"/>
      <c r="C20" s="257"/>
      <c r="D20" s="257"/>
      <c r="E20" s="257"/>
      <c r="F20" s="257"/>
      <c r="G20" s="257"/>
      <c r="H20" s="258"/>
      <c r="M20" s="256"/>
      <c r="N20" s="257"/>
      <c r="O20" s="257"/>
      <c r="P20" s="257"/>
      <c r="Q20" s="257"/>
      <c r="R20" s="257"/>
      <c r="S20" s="257"/>
      <c r="T20" s="258"/>
    </row>
    <row r="21" spans="1:23" ht="8.15" customHeight="1" x14ac:dyDescent="0.3">
      <c r="A21" s="270"/>
      <c r="B21" s="271"/>
      <c r="C21" s="271"/>
      <c r="D21" s="271"/>
      <c r="E21" s="271"/>
      <c r="F21" s="271"/>
      <c r="G21" s="271"/>
      <c r="H21" s="272"/>
      <c r="M21" s="270"/>
      <c r="N21" s="271"/>
      <c r="O21" s="271"/>
      <c r="P21" s="271"/>
      <c r="Q21" s="271"/>
      <c r="R21" s="271"/>
      <c r="S21" s="271"/>
      <c r="T21" s="272"/>
    </row>
    <row r="22" spans="1:23" x14ac:dyDescent="0.3">
      <c r="A22" s="246" t="s">
        <v>101</v>
      </c>
      <c r="B22" s="247"/>
      <c r="C22" s="247"/>
      <c r="D22" s="247"/>
      <c r="E22" s="247"/>
      <c r="F22" s="247"/>
      <c r="G22" s="247"/>
      <c r="H22" s="255"/>
      <c r="M22" s="246" t="s">
        <v>101</v>
      </c>
      <c r="N22" s="247"/>
      <c r="O22" s="247"/>
      <c r="P22" s="247"/>
      <c r="Q22" s="247"/>
      <c r="R22" s="247"/>
      <c r="S22" s="247"/>
      <c r="T22" s="255"/>
    </row>
    <row r="23" spans="1:23" x14ac:dyDescent="0.3">
      <c r="A23" s="246" t="s">
        <v>731</v>
      </c>
      <c r="B23" s="247"/>
      <c r="C23" s="247"/>
      <c r="D23" s="247"/>
      <c r="E23" s="247"/>
      <c r="F23" s="247"/>
      <c r="G23" s="247"/>
      <c r="H23" s="255"/>
      <c r="M23" s="246" t="s">
        <v>747</v>
      </c>
      <c r="N23" s="247"/>
      <c r="O23" s="247"/>
      <c r="P23" s="247"/>
      <c r="Q23" s="247"/>
      <c r="R23" s="247"/>
      <c r="S23" s="247"/>
      <c r="T23" s="255"/>
    </row>
    <row r="24" spans="1:23" ht="13.9" customHeight="1" x14ac:dyDescent="0.3">
      <c r="A24" s="243" t="s">
        <v>697</v>
      </c>
      <c r="B24" s="244"/>
      <c r="C24" s="244"/>
      <c r="D24" s="244"/>
      <c r="E24" s="244"/>
      <c r="F24" s="244"/>
      <c r="G24" s="244"/>
      <c r="H24" s="245"/>
      <c r="M24" s="243" t="s">
        <v>748</v>
      </c>
      <c r="N24" s="244"/>
      <c r="O24" s="244"/>
      <c r="P24" s="244"/>
      <c r="Q24" s="244"/>
      <c r="R24" s="244"/>
      <c r="S24" s="244"/>
      <c r="T24" s="245"/>
    </row>
    <row r="25" spans="1:23" x14ac:dyDescent="0.3">
      <c r="A25" s="246" t="s">
        <v>71</v>
      </c>
      <c r="B25" s="247"/>
      <c r="C25" s="247"/>
      <c r="D25" s="247"/>
      <c r="E25" s="10" t="s">
        <v>0</v>
      </c>
      <c r="F25" s="10"/>
      <c r="G25" s="22" t="s">
        <v>1</v>
      </c>
      <c r="H25" s="23" t="s">
        <v>2</v>
      </c>
      <c r="M25" s="246" t="s">
        <v>71</v>
      </c>
      <c r="N25" s="247"/>
      <c r="O25" s="247"/>
      <c r="P25" s="247"/>
      <c r="Q25" s="10" t="s">
        <v>0</v>
      </c>
      <c r="R25" s="10"/>
      <c r="S25" s="22" t="s">
        <v>1</v>
      </c>
      <c r="T25" s="23" t="s">
        <v>2</v>
      </c>
    </row>
    <row r="26" spans="1:23" x14ac:dyDescent="0.3">
      <c r="A26" s="3" t="s">
        <v>3</v>
      </c>
      <c r="D26" s="1" t="s">
        <v>3</v>
      </c>
      <c r="E26" s="2">
        <v>1100</v>
      </c>
      <c r="F26" s="2" t="s">
        <v>616</v>
      </c>
      <c r="G26" s="15">
        <v>275.37557154307206</v>
      </c>
      <c r="H26" s="17">
        <v>316.68190727453282</v>
      </c>
      <c r="I26" s="4"/>
      <c r="M26" s="3" t="s">
        <v>3</v>
      </c>
      <c r="P26" s="1" t="s">
        <v>3</v>
      </c>
      <c r="Q26" s="2">
        <v>1100</v>
      </c>
      <c r="R26" s="216" t="s">
        <v>616</v>
      </c>
      <c r="S26" s="217">
        <f>+T26/1.15</f>
        <v>285.56446769016571</v>
      </c>
      <c r="T26" s="218">
        <f>+H26+(H26*0.037)</f>
        <v>328.39913784369054</v>
      </c>
      <c r="W26" s="241"/>
    </row>
    <row r="27" spans="1:23" x14ac:dyDescent="0.3">
      <c r="A27" s="3" t="s">
        <v>40</v>
      </c>
      <c r="B27" s="1" t="s">
        <v>4</v>
      </c>
      <c r="C27" s="1" t="s">
        <v>5</v>
      </c>
      <c r="D27" s="1" t="s">
        <v>6</v>
      </c>
      <c r="E27" s="2">
        <v>1100</v>
      </c>
      <c r="F27" s="2" t="s">
        <v>616</v>
      </c>
      <c r="G27" s="7">
        <v>1.7348199638632498</v>
      </c>
      <c r="H27" s="8">
        <v>1.9950429584427372</v>
      </c>
      <c r="I27" s="15"/>
      <c r="J27" s="15"/>
      <c r="K27" s="15"/>
      <c r="L27" s="4"/>
      <c r="M27" s="3" t="s">
        <v>40</v>
      </c>
      <c r="N27" s="1" t="s">
        <v>4</v>
      </c>
      <c r="O27" s="1" t="s">
        <v>5</v>
      </c>
      <c r="P27" s="1" t="s">
        <v>6</v>
      </c>
      <c r="Q27" s="2">
        <v>1100</v>
      </c>
      <c r="R27" s="216" t="s">
        <v>616</v>
      </c>
      <c r="S27" s="219">
        <f t="shared" ref="S27:S30" si="0">+T27/1.15</f>
        <v>1.8389091616950448</v>
      </c>
      <c r="T27" s="220">
        <f>+H27+(H27*0.06)</f>
        <v>2.1147455359493015</v>
      </c>
      <c r="W27" s="241"/>
    </row>
    <row r="28" spans="1:23" x14ac:dyDescent="0.3">
      <c r="A28" s="3" t="s">
        <v>40</v>
      </c>
      <c r="B28" s="1" t="s">
        <v>7</v>
      </c>
      <c r="C28" s="1" t="s">
        <v>8</v>
      </c>
      <c r="D28" s="1" t="s">
        <v>6</v>
      </c>
      <c r="E28" s="2">
        <v>1100</v>
      </c>
      <c r="F28" s="2" t="s">
        <v>616</v>
      </c>
      <c r="G28" s="7">
        <v>2.2482747799231504</v>
      </c>
      <c r="H28" s="8">
        <v>2.5855159969116226</v>
      </c>
      <c r="I28" s="15"/>
      <c r="J28" s="15"/>
      <c r="K28" s="15"/>
      <c r="L28" s="4"/>
      <c r="M28" s="3" t="s">
        <v>40</v>
      </c>
      <c r="N28" s="1" t="s">
        <v>7</v>
      </c>
      <c r="O28" s="1" t="s">
        <v>8</v>
      </c>
      <c r="P28" s="1" t="s">
        <v>6</v>
      </c>
      <c r="Q28" s="2">
        <v>1100</v>
      </c>
      <c r="R28" s="216" t="s">
        <v>616</v>
      </c>
      <c r="S28" s="219">
        <f t="shared" si="0"/>
        <v>2.3831712667185392</v>
      </c>
      <c r="T28" s="220">
        <f>+H28+(H28*0.06)</f>
        <v>2.7406469567263199</v>
      </c>
      <c r="W28" s="241"/>
    </row>
    <row r="29" spans="1:23" x14ac:dyDescent="0.3">
      <c r="A29" s="3" t="s">
        <v>40</v>
      </c>
      <c r="B29" s="1" t="s">
        <v>9</v>
      </c>
      <c r="C29" s="1" t="s">
        <v>10</v>
      </c>
      <c r="D29" s="1" t="s">
        <v>6</v>
      </c>
      <c r="E29" s="2">
        <v>1100</v>
      </c>
      <c r="F29" s="2" t="s">
        <v>616</v>
      </c>
      <c r="G29" s="7">
        <v>2.7435669607153503</v>
      </c>
      <c r="H29" s="8">
        <v>3.1551020048226528</v>
      </c>
      <c r="I29" s="15"/>
      <c r="J29" s="15"/>
      <c r="K29" s="15"/>
      <c r="L29" s="4"/>
      <c r="M29" s="3" t="s">
        <v>40</v>
      </c>
      <c r="N29" s="1" t="s">
        <v>9</v>
      </c>
      <c r="O29" s="1" t="s">
        <v>10</v>
      </c>
      <c r="P29" s="1" t="s">
        <v>6</v>
      </c>
      <c r="Q29" s="2">
        <v>1100</v>
      </c>
      <c r="R29" s="216" t="s">
        <v>616</v>
      </c>
      <c r="S29" s="219">
        <f t="shared" si="0"/>
        <v>2.9081809783582715</v>
      </c>
      <c r="T29" s="220">
        <f>+H29+(H29*0.06)</f>
        <v>3.3444081251120119</v>
      </c>
      <c r="W29" s="241"/>
    </row>
    <row r="30" spans="1:23" x14ac:dyDescent="0.3">
      <c r="A30" s="3" t="s">
        <v>40</v>
      </c>
      <c r="B30" s="1" t="s">
        <v>11</v>
      </c>
      <c r="C30" s="1" t="s">
        <v>12</v>
      </c>
      <c r="D30" s="1" t="s">
        <v>6</v>
      </c>
      <c r="E30" s="2">
        <v>1100</v>
      </c>
      <c r="F30" s="2" t="s">
        <v>616</v>
      </c>
      <c r="G30" s="7">
        <v>3.2439043179708</v>
      </c>
      <c r="H30" s="8">
        <v>3.7304899656664197</v>
      </c>
      <c r="I30" s="15"/>
      <c r="J30" s="15"/>
      <c r="K30" s="15"/>
      <c r="L30" s="4"/>
      <c r="M30" s="3" t="s">
        <v>40</v>
      </c>
      <c r="N30" s="1" t="s">
        <v>11</v>
      </c>
      <c r="O30" s="1" t="s">
        <v>12</v>
      </c>
      <c r="P30" s="1" t="s">
        <v>6</v>
      </c>
      <c r="Q30" s="2">
        <v>1100</v>
      </c>
      <c r="R30" s="216" t="s">
        <v>616</v>
      </c>
      <c r="S30" s="219">
        <f t="shared" si="0"/>
        <v>3.438538577049048</v>
      </c>
      <c r="T30" s="220">
        <f>+H30+(H30*0.06)</f>
        <v>3.9543193636064049</v>
      </c>
      <c r="W30" s="241"/>
    </row>
    <row r="31" spans="1:23" ht="8.15" customHeight="1" x14ac:dyDescent="0.3">
      <c r="A31" s="252"/>
      <c r="B31" s="253"/>
      <c r="C31" s="253"/>
      <c r="D31" s="253"/>
      <c r="E31" s="253"/>
      <c r="F31" s="253"/>
      <c r="G31" s="253"/>
      <c r="H31" s="254"/>
      <c r="M31" s="252"/>
      <c r="N31" s="253"/>
      <c r="O31" s="253"/>
      <c r="P31" s="253"/>
      <c r="Q31" s="253"/>
      <c r="R31" s="253"/>
      <c r="S31" s="253"/>
      <c r="T31" s="254"/>
    </row>
    <row r="32" spans="1:23" x14ac:dyDescent="0.3">
      <c r="A32" s="246" t="s">
        <v>22</v>
      </c>
      <c r="B32" s="247"/>
      <c r="C32" s="247"/>
      <c r="D32" s="247"/>
      <c r="E32" s="10" t="s">
        <v>0</v>
      </c>
      <c r="F32" s="10"/>
      <c r="G32" s="22" t="s">
        <v>1</v>
      </c>
      <c r="H32" s="23" t="s">
        <v>2</v>
      </c>
      <c r="M32" s="246" t="s">
        <v>22</v>
      </c>
      <c r="N32" s="247"/>
      <c r="O32" s="247"/>
      <c r="P32" s="247"/>
      <c r="Q32" s="10" t="s">
        <v>0</v>
      </c>
      <c r="R32" s="10"/>
      <c r="S32" s="22" t="s">
        <v>1</v>
      </c>
      <c r="T32" s="23" t="s">
        <v>2</v>
      </c>
    </row>
    <row r="33" spans="1:23" x14ac:dyDescent="0.3">
      <c r="A33" s="3" t="s">
        <v>3</v>
      </c>
      <c r="D33" s="1" t="s">
        <v>3</v>
      </c>
      <c r="E33" s="2">
        <v>1101</v>
      </c>
      <c r="F33" s="2" t="s">
        <v>617</v>
      </c>
      <c r="G33" s="15">
        <v>410.51</v>
      </c>
      <c r="H33" s="17">
        <v>472.09</v>
      </c>
      <c r="M33" s="3" t="s">
        <v>3</v>
      </c>
      <c r="P33" s="1" t="s">
        <v>3</v>
      </c>
      <c r="Q33" s="2">
        <v>1101</v>
      </c>
      <c r="R33" s="216" t="s">
        <v>617</v>
      </c>
      <c r="S33" s="217">
        <f>+T33/1.15</f>
        <v>425.70202608695655</v>
      </c>
      <c r="T33" s="218">
        <f>+H33+(H33*0.037)</f>
        <v>489.55732999999998</v>
      </c>
      <c r="W33" s="241"/>
    </row>
    <row r="34" spans="1:23" x14ac:dyDescent="0.3">
      <c r="A34" s="3" t="s">
        <v>40</v>
      </c>
      <c r="B34" s="1" t="s">
        <v>4</v>
      </c>
      <c r="C34" s="1" t="s">
        <v>5</v>
      </c>
      <c r="D34" s="1" t="s">
        <v>6</v>
      </c>
      <c r="E34" s="2">
        <v>1101</v>
      </c>
      <c r="F34" s="2" t="s">
        <v>617</v>
      </c>
      <c r="G34" s="7">
        <v>2.0190000000000001</v>
      </c>
      <c r="H34" s="8">
        <v>2.3218999999999999</v>
      </c>
      <c r="M34" s="3" t="s">
        <v>40</v>
      </c>
      <c r="N34" s="1" t="s">
        <v>4</v>
      </c>
      <c r="O34" s="1" t="s">
        <v>5</v>
      </c>
      <c r="P34" s="1" t="s">
        <v>6</v>
      </c>
      <c r="Q34" s="2">
        <v>1101</v>
      </c>
      <c r="R34" s="216" t="s">
        <v>617</v>
      </c>
      <c r="S34" s="219">
        <f t="shared" ref="S34:S37" si="1">+T34/1.15</f>
        <v>2.3057476521739129</v>
      </c>
      <c r="T34" s="220">
        <f>+H34+(H34*0.142)</f>
        <v>2.6516097999999997</v>
      </c>
      <c r="W34" s="241"/>
    </row>
    <row r="35" spans="1:23" x14ac:dyDescent="0.3">
      <c r="A35" s="3" t="s">
        <v>40</v>
      </c>
      <c r="B35" s="1" t="s">
        <v>7</v>
      </c>
      <c r="C35" s="1" t="s">
        <v>8</v>
      </c>
      <c r="D35" s="1" t="s">
        <v>6</v>
      </c>
      <c r="E35" s="2">
        <v>1101</v>
      </c>
      <c r="F35" s="2" t="s">
        <v>617</v>
      </c>
      <c r="G35" s="7">
        <v>2.5921743325120219</v>
      </c>
      <c r="H35" s="8">
        <v>2.9810004823888248</v>
      </c>
      <c r="M35" s="3" t="s">
        <v>40</v>
      </c>
      <c r="N35" s="1" t="s">
        <v>7</v>
      </c>
      <c r="O35" s="1" t="s">
        <v>8</v>
      </c>
      <c r="P35" s="1" t="s">
        <v>6</v>
      </c>
      <c r="Q35" s="2">
        <v>1101</v>
      </c>
      <c r="R35" s="216" t="s">
        <v>617</v>
      </c>
      <c r="S35" s="219">
        <f t="shared" si="1"/>
        <v>2.9602630877287286</v>
      </c>
      <c r="T35" s="220">
        <f>+H35+(H35*0.142)</f>
        <v>3.4043025508880378</v>
      </c>
      <c r="W35" s="241"/>
    </row>
    <row r="36" spans="1:23" x14ac:dyDescent="0.3">
      <c r="A36" s="3" t="s">
        <v>40</v>
      </c>
      <c r="B36" s="1" t="s">
        <v>9</v>
      </c>
      <c r="C36" s="1" t="s">
        <v>10</v>
      </c>
      <c r="D36" s="1" t="s">
        <v>6</v>
      </c>
      <c r="E36" s="2">
        <v>1101</v>
      </c>
      <c r="F36" s="2" t="s">
        <v>617</v>
      </c>
      <c r="G36" s="7">
        <v>3.5486</v>
      </c>
      <c r="H36" s="8">
        <v>4.0808999999999997</v>
      </c>
      <c r="M36" s="3" t="s">
        <v>40</v>
      </c>
      <c r="N36" s="1" t="s">
        <v>9</v>
      </c>
      <c r="O36" s="1" t="s">
        <v>10</v>
      </c>
      <c r="P36" s="1" t="s">
        <v>6</v>
      </c>
      <c r="Q36" s="2">
        <v>1101</v>
      </c>
      <c r="R36" s="216" t="s">
        <v>617</v>
      </c>
      <c r="S36" s="219">
        <f t="shared" si="1"/>
        <v>4.0525111304347829</v>
      </c>
      <c r="T36" s="220">
        <f>+H36+(H36*0.142)</f>
        <v>4.6603877999999996</v>
      </c>
      <c r="W36" s="241"/>
    </row>
    <row r="37" spans="1:23" x14ac:dyDescent="0.3">
      <c r="A37" s="3" t="s">
        <v>40</v>
      </c>
      <c r="B37" s="1" t="s">
        <v>11</v>
      </c>
      <c r="C37" s="1" t="s">
        <v>12</v>
      </c>
      <c r="D37" s="1" t="s">
        <v>6</v>
      </c>
      <c r="E37" s="2">
        <v>1101</v>
      </c>
      <c r="F37" s="2" t="s">
        <v>617</v>
      </c>
      <c r="G37" s="7">
        <v>4.1317240567668563</v>
      </c>
      <c r="H37" s="8">
        <v>4.751482665281884</v>
      </c>
      <c r="M37" s="3" t="s">
        <v>40</v>
      </c>
      <c r="N37" s="1" t="s">
        <v>11</v>
      </c>
      <c r="O37" s="1" t="s">
        <v>12</v>
      </c>
      <c r="P37" s="1" t="s">
        <v>6</v>
      </c>
      <c r="Q37" s="2">
        <v>1101</v>
      </c>
      <c r="R37" s="216" t="s">
        <v>617</v>
      </c>
      <c r="S37" s="219">
        <f t="shared" si="1"/>
        <v>4.7184288728277499</v>
      </c>
      <c r="T37" s="220">
        <f>+H37+(H37*0.142)</f>
        <v>5.4261932037519118</v>
      </c>
      <c r="W37" s="241"/>
    </row>
    <row r="38" spans="1:23" ht="8.15" customHeight="1" x14ac:dyDescent="0.3">
      <c r="A38" s="252"/>
      <c r="B38" s="253"/>
      <c r="C38" s="253"/>
      <c r="D38" s="253"/>
      <c r="E38" s="253"/>
      <c r="F38" s="253"/>
      <c r="G38" s="253"/>
      <c r="H38" s="254"/>
      <c r="M38" s="252"/>
      <c r="N38" s="253"/>
      <c r="O38" s="253"/>
      <c r="P38" s="253"/>
      <c r="Q38" s="253"/>
      <c r="R38" s="253"/>
      <c r="S38" s="253"/>
      <c r="T38" s="254"/>
    </row>
    <row r="39" spans="1:23" x14ac:dyDescent="0.3">
      <c r="A39" s="246" t="s">
        <v>23</v>
      </c>
      <c r="B39" s="247"/>
      <c r="C39" s="247"/>
      <c r="D39" s="247"/>
      <c r="E39" s="10" t="s">
        <v>0</v>
      </c>
      <c r="F39" s="10"/>
      <c r="G39" s="22" t="s">
        <v>1</v>
      </c>
      <c r="H39" s="23" t="s">
        <v>2</v>
      </c>
      <c r="M39" s="246" t="s">
        <v>23</v>
      </c>
      <c r="N39" s="247"/>
      <c r="O39" s="247"/>
      <c r="P39" s="247"/>
      <c r="Q39" s="10" t="s">
        <v>0</v>
      </c>
      <c r="R39" s="10"/>
      <c r="S39" s="22" t="s">
        <v>1</v>
      </c>
      <c r="T39" s="23" t="s">
        <v>2</v>
      </c>
    </row>
    <row r="40" spans="1:23" x14ac:dyDescent="0.3">
      <c r="A40" s="3" t="s">
        <v>3</v>
      </c>
      <c r="D40" s="1" t="s">
        <v>3</v>
      </c>
      <c r="E40" s="2">
        <v>1102</v>
      </c>
      <c r="F40" s="2" t="s">
        <v>617</v>
      </c>
      <c r="G40" s="15">
        <v>410.5130434782609</v>
      </c>
      <c r="H40" s="17">
        <v>472.09</v>
      </c>
      <c r="M40" s="3" t="s">
        <v>3</v>
      </c>
      <c r="P40" s="1" t="s">
        <v>3</v>
      </c>
      <c r="Q40" s="2">
        <v>1102</v>
      </c>
      <c r="R40" s="216" t="s">
        <v>617</v>
      </c>
      <c r="S40" s="217">
        <f>+T40/1.15</f>
        <v>425.70202608695655</v>
      </c>
      <c r="T40" s="218">
        <f>+H40+(H40*0.037)</f>
        <v>489.55732999999998</v>
      </c>
      <c r="W40" s="241"/>
    </row>
    <row r="41" spans="1:23" x14ac:dyDescent="0.3">
      <c r="A41" s="3" t="s">
        <v>40</v>
      </c>
      <c r="B41" s="1" t="s">
        <v>4</v>
      </c>
      <c r="C41" s="1" t="s">
        <v>5</v>
      </c>
      <c r="D41" s="1" t="s">
        <v>6</v>
      </c>
      <c r="E41" s="2">
        <v>1102</v>
      </c>
      <c r="F41" s="2" t="s">
        <v>617</v>
      </c>
      <c r="G41" s="7">
        <v>2.0190000000000001</v>
      </c>
      <c r="H41" s="8">
        <v>2.3218999999999999</v>
      </c>
      <c r="M41" s="3" t="s">
        <v>40</v>
      </c>
      <c r="N41" s="1" t="s">
        <v>4</v>
      </c>
      <c r="O41" s="1" t="s">
        <v>5</v>
      </c>
      <c r="P41" s="1" t="s">
        <v>6</v>
      </c>
      <c r="Q41" s="2">
        <v>1102</v>
      </c>
      <c r="R41" s="216" t="s">
        <v>617</v>
      </c>
      <c r="S41" s="219">
        <f t="shared" ref="S41:S45" si="2">+T41/1.15</f>
        <v>2.3057476521739129</v>
      </c>
      <c r="T41" s="220">
        <f>+H41+(H41*0.142)</f>
        <v>2.6516097999999997</v>
      </c>
      <c r="W41" s="241"/>
    </row>
    <row r="42" spans="1:23" x14ac:dyDescent="0.3">
      <c r="A42" s="3" t="s">
        <v>40</v>
      </c>
      <c r="B42" s="1" t="s">
        <v>7</v>
      </c>
      <c r="C42" s="1" t="s">
        <v>8</v>
      </c>
      <c r="D42" s="1" t="s">
        <v>6</v>
      </c>
      <c r="E42" s="2">
        <v>1102</v>
      </c>
      <c r="F42" s="2" t="s">
        <v>617</v>
      </c>
      <c r="G42" s="7">
        <v>2.5921743325120219</v>
      </c>
      <c r="H42" s="8">
        <v>2.9810004823888248</v>
      </c>
      <c r="M42" s="3" t="s">
        <v>40</v>
      </c>
      <c r="N42" s="1" t="s">
        <v>7</v>
      </c>
      <c r="O42" s="1" t="s">
        <v>8</v>
      </c>
      <c r="P42" s="1" t="s">
        <v>6</v>
      </c>
      <c r="Q42" s="2">
        <v>1102</v>
      </c>
      <c r="R42" s="216" t="s">
        <v>617</v>
      </c>
      <c r="S42" s="219">
        <f t="shared" si="2"/>
        <v>2.9602630877287286</v>
      </c>
      <c r="T42" s="220">
        <f>+H42+(H42*0.142)</f>
        <v>3.4043025508880378</v>
      </c>
      <c r="W42" s="241"/>
    </row>
    <row r="43" spans="1:23" x14ac:dyDescent="0.3">
      <c r="A43" s="3" t="s">
        <v>40</v>
      </c>
      <c r="B43" s="1" t="s">
        <v>9</v>
      </c>
      <c r="C43" s="1" t="s">
        <v>10</v>
      </c>
      <c r="D43" s="1" t="s">
        <v>6</v>
      </c>
      <c r="E43" s="2">
        <v>1102</v>
      </c>
      <c r="F43" s="2" t="s">
        <v>617</v>
      </c>
      <c r="G43" s="7">
        <v>3.5486</v>
      </c>
      <c r="H43" s="8">
        <v>4.0808999999999997</v>
      </c>
      <c r="M43" s="3" t="s">
        <v>40</v>
      </c>
      <c r="N43" s="1" t="s">
        <v>9</v>
      </c>
      <c r="O43" s="1" t="s">
        <v>10</v>
      </c>
      <c r="P43" s="1" t="s">
        <v>6</v>
      </c>
      <c r="Q43" s="2">
        <v>1102</v>
      </c>
      <c r="R43" s="216" t="s">
        <v>617</v>
      </c>
      <c r="S43" s="219">
        <f t="shared" si="2"/>
        <v>4.0525111304347829</v>
      </c>
      <c r="T43" s="220">
        <f>+H43+(H43*0.142)</f>
        <v>4.6603877999999996</v>
      </c>
      <c r="W43" s="241"/>
    </row>
    <row r="44" spans="1:23" x14ac:dyDescent="0.3">
      <c r="A44" s="3" t="s">
        <v>40</v>
      </c>
      <c r="B44" s="1" t="s">
        <v>11</v>
      </c>
      <c r="C44" s="1" t="s">
        <v>12</v>
      </c>
      <c r="D44" s="1" t="s">
        <v>6</v>
      </c>
      <c r="E44" s="2">
        <v>1102</v>
      </c>
      <c r="F44" s="2" t="s">
        <v>617</v>
      </c>
      <c r="G44" s="7">
        <v>4.1317240567668563</v>
      </c>
      <c r="H44" s="8">
        <v>4.751482665281884</v>
      </c>
      <c r="I44" s="4"/>
      <c r="M44" s="3" t="s">
        <v>40</v>
      </c>
      <c r="N44" s="1" t="s">
        <v>11</v>
      </c>
      <c r="O44" s="1" t="s">
        <v>12</v>
      </c>
      <c r="P44" s="1" t="s">
        <v>6</v>
      </c>
      <c r="Q44" s="2">
        <v>1102</v>
      </c>
      <c r="R44" s="216" t="s">
        <v>617</v>
      </c>
      <c r="S44" s="219">
        <f t="shared" si="2"/>
        <v>4.7184288728277499</v>
      </c>
      <c r="T44" s="220">
        <f>+H44+(H44*0.142)</f>
        <v>5.4261932037519118</v>
      </c>
      <c r="W44" s="241"/>
    </row>
    <row r="45" spans="1:23" x14ac:dyDescent="0.3">
      <c r="A45" s="3" t="s">
        <v>24</v>
      </c>
      <c r="D45" s="1" t="s">
        <v>24</v>
      </c>
      <c r="E45" s="2">
        <v>1103</v>
      </c>
      <c r="G45" s="15">
        <v>581.64</v>
      </c>
      <c r="H45" s="17">
        <v>668.89</v>
      </c>
      <c r="M45" s="3" t="s">
        <v>24</v>
      </c>
      <c r="P45" s="1" t="s">
        <v>24</v>
      </c>
      <c r="Q45" s="2">
        <v>1103</v>
      </c>
      <c r="S45" s="15">
        <f t="shared" si="2"/>
        <v>603.16428695652178</v>
      </c>
      <c r="T45" s="17">
        <f>+H45+(H45*0.037)</f>
        <v>693.63892999999996</v>
      </c>
      <c r="W45" s="241"/>
    </row>
    <row r="46" spans="1:23" ht="8.15" customHeight="1" x14ac:dyDescent="0.3">
      <c r="A46" s="252"/>
      <c r="B46" s="253"/>
      <c r="C46" s="253"/>
      <c r="D46" s="253"/>
      <c r="E46" s="253"/>
      <c r="F46" s="253"/>
      <c r="G46" s="253"/>
      <c r="H46" s="254"/>
      <c r="M46" s="252"/>
      <c r="N46" s="253"/>
      <c r="O46" s="253"/>
      <c r="P46" s="253"/>
      <c r="Q46" s="253"/>
      <c r="R46" s="253"/>
      <c r="S46" s="253"/>
      <c r="T46" s="254"/>
    </row>
    <row r="47" spans="1:23" x14ac:dyDescent="0.3">
      <c r="A47" s="246" t="s">
        <v>25</v>
      </c>
      <c r="B47" s="247"/>
      <c r="C47" s="247"/>
      <c r="D47" s="247"/>
      <c r="E47" s="10" t="s">
        <v>0</v>
      </c>
      <c r="F47" s="10"/>
      <c r="G47" s="22" t="s">
        <v>1</v>
      </c>
      <c r="H47" s="23" t="s">
        <v>2</v>
      </c>
      <c r="M47" s="246" t="s">
        <v>25</v>
      </c>
      <c r="N47" s="247"/>
      <c r="O47" s="247"/>
      <c r="P47" s="247"/>
      <c r="Q47" s="10" t="s">
        <v>0</v>
      </c>
      <c r="R47" s="10"/>
      <c r="S47" s="22" t="s">
        <v>1</v>
      </c>
      <c r="T47" s="23" t="s">
        <v>2</v>
      </c>
    </row>
    <row r="48" spans="1:23" x14ac:dyDescent="0.3">
      <c r="A48" s="3" t="s">
        <v>3</v>
      </c>
      <c r="D48" s="1" t="s">
        <v>3</v>
      </c>
      <c r="E48" s="2">
        <v>1104</v>
      </c>
      <c r="F48" s="2" t="s">
        <v>617</v>
      </c>
      <c r="G48" s="15">
        <v>410.5130434782609</v>
      </c>
      <c r="H48" s="17">
        <v>472.09</v>
      </c>
      <c r="J48" s="181"/>
      <c r="K48" s="181"/>
      <c r="M48" s="3" t="s">
        <v>3</v>
      </c>
      <c r="P48" s="1" t="s">
        <v>3</v>
      </c>
      <c r="Q48" s="2">
        <v>1104</v>
      </c>
      <c r="R48" s="216" t="s">
        <v>617</v>
      </c>
      <c r="S48" s="217">
        <f>+T48/1.15</f>
        <v>425.70202608695655</v>
      </c>
      <c r="T48" s="218">
        <f>+H48+(H48*0.037)</f>
        <v>489.55732999999998</v>
      </c>
      <c r="W48" s="241"/>
    </row>
    <row r="49" spans="1:23" x14ac:dyDescent="0.3">
      <c r="A49" s="3" t="s">
        <v>40</v>
      </c>
      <c r="B49" s="1" t="s">
        <v>4</v>
      </c>
      <c r="C49" s="1" t="s">
        <v>5</v>
      </c>
      <c r="D49" s="1" t="s">
        <v>6</v>
      </c>
      <c r="E49" s="2">
        <v>1104</v>
      </c>
      <c r="F49" s="2" t="s">
        <v>617</v>
      </c>
      <c r="G49" s="7">
        <v>2.0190000000000001</v>
      </c>
      <c r="H49" s="8">
        <v>2.3218999999999999</v>
      </c>
      <c r="J49" s="181"/>
      <c r="K49" s="181"/>
      <c r="M49" s="3" t="s">
        <v>40</v>
      </c>
      <c r="N49" s="1" t="s">
        <v>4</v>
      </c>
      <c r="O49" s="1" t="s">
        <v>5</v>
      </c>
      <c r="P49" s="1" t="s">
        <v>6</v>
      </c>
      <c r="Q49" s="2">
        <v>1104</v>
      </c>
      <c r="R49" s="216" t="s">
        <v>617</v>
      </c>
      <c r="S49" s="219">
        <f t="shared" ref="S49:S53" si="3">+T49/1.15</f>
        <v>2.3057476521739129</v>
      </c>
      <c r="T49" s="220">
        <f>+H49+(H49*0.142)</f>
        <v>2.6516097999999997</v>
      </c>
      <c r="W49" s="241"/>
    </row>
    <row r="50" spans="1:23" x14ac:dyDescent="0.3">
      <c r="A50" s="3" t="s">
        <v>40</v>
      </c>
      <c r="B50" s="1" t="s">
        <v>7</v>
      </c>
      <c r="C50" s="1" t="s">
        <v>8</v>
      </c>
      <c r="D50" s="1" t="s">
        <v>6</v>
      </c>
      <c r="E50" s="2">
        <v>1104</v>
      </c>
      <c r="F50" s="2" t="s">
        <v>617</v>
      </c>
      <c r="G50" s="7">
        <v>2.5921743325120219</v>
      </c>
      <c r="H50" s="8">
        <v>2.9810004823888248</v>
      </c>
      <c r="J50" s="181"/>
      <c r="K50" s="181"/>
      <c r="M50" s="3" t="s">
        <v>40</v>
      </c>
      <c r="N50" s="1" t="s">
        <v>7</v>
      </c>
      <c r="O50" s="1" t="s">
        <v>8</v>
      </c>
      <c r="P50" s="1" t="s">
        <v>6</v>
      </c>
      <c r="Q50" s="2">
        <v>1104</v>
      </c>
      <c r="R50" s="216" t="s">
        <v>617</v>
      </c>
      <c r="S50" s="219">
        <f t="shared" si="3"/>
        <v>2.9602630877287286</v>
      </c>
      <c r="T50" s="220">
        <f>+H50+(H50*0.142)</f>
        <v>3.4043025508880378</v>
      </c>
      <c r="W50" s="241"/>
    </row>
    <row r="51" spans="1:23" x14ac:dyDescent="0.3">
      <c r="A51" s="3" t="s">
        <v>40</v>
      </c>
      <c r="B51" s="1" t="s">
        <v>9</v>
      </c>
      <c r="C51" s="1" t="s">
        <v>10</v>
      </c>
      <c r="D51" s="1" t="s">
        <v>6</v>
      </c>
      <c r="E51" s="2">
        <v>1104</v>
      </c>
      <c r="F51" s="2" t="s">
        <v>617</v>
      </c>
      <c r="G51" s="7">
        <v>3.5486086956521739</v>
      </c>
      <c r="H51" s="8">
        <v>4.0808999999999997</v>
      </c>
      <c r="J51" s="181"/>
      <c r="K51" s="181"/>
      <c r="M51" s="3" t="s">
        <v>40</v>
      </c>
      <c r="N51" s="1" t="s">
        <v>9</v>
      </c>
      <c r="O51" s="1" t="s">
        <v>10</v>
      </c>
      <c r="P51" s="1" t="s">
        <v>6</v>
      </c>
      <c r="Q51" s="2">
        <v>1104</v>
      </c>
      <c r="R51" s="216" t="s">
        <v>617</v>
      </c>
      <c r="S51" s="219">
        <f t="shared" si="3"/>
        <v>4.0525111304347829</v>
      </c>
      <c r="T51" s="220">
        <f>+H51+(H51*0.142)</f>
        <v>4.6603877999999996</v>
      </c>
      <c r="W51" s="241"/>
    </row>
    <row r="52" spans="1:23" x14ac:dyDescent="0.3">
      <c r="A52" s="3" t="s">
        <v>40</v>
      </c>
      <c r="B52" s="1" t="s">
        <v>11</v>
      </c>
      <c r="C52" s="1" t="s">
        <v>12</v>
      </c>
      <c r="D52" s="1" t="s">
        <v>6</v>
      </c>
      <c r="E52" s="2">
        <v>1104</v>
      </c>
      <c r="F52" s="2" t="s">
        <v>617</v>
      </c>
      <c r="G52" s="7">
        <v>4.1317240567668563</v>
      </c>
      <c r="H52" s="8">
        <v>4.751482665281884</v>
      </c>
      <c r="J52" s="181"/>
      <c r="K52" s="181"/>
      <c r="M52" s="3" t="s">
        <v>40</v>
      </c>
      <c r="N52" s="1" t="s">
        <v>11</v>
      </c>
      <c r="O52" s="1" t="s">
        <v>12</v>
      </c>
      <c r="P52" s="1" t="s">
        <v>6</v>
      </c>
      <c r="Q52" s="2">
        <v>1104</v>
      </c>
      <c r="R52" s="216" t="s">
        <v>617</v>
      </c>
      <c r="S52" s="219">
        <f t="shared" si="3"/>
        <v>4.7184288728277499</v>
      </c>
      <c r="T52" s="220">
        <f>+H52+(H52*0.142)</f>
        <v>5.4261932037519118</v>
      </c>
      <c r="W52" s="241"/>
    </row>
    <row r="53" spans="1:23" x14ac:dyDescent="0.3">
      <c r="A53" s="3" t="s">
        <v>24</v>
      </c>
      <c r="D53" s="1" t="s">
        <v>24</v>
      </c>
      <c r="E53" s="2">
        <v>1105</v>
      </c>
      <c r="G53" s="15">
        <v>459.31</v>
      </c>
      <c r="H53" s="17">
        <v>528.21</v>
      </c>
      <c r="M53" s="3" t="s">
        <v>24</v>
      </c>
      <c r="P53" s="1" t="s">
        <v>24</v>
      </c>
      <c r="Q53" s="2">
        <v>1105</v>
      </c>
      <c r="S53" s="15">
        <f t="shared" si="3"/>
        <v>476.30762608695659</v>
      </c>
      <c r="T53" s="17">
        <f>+H53+(H53*0.037)</f>
        <v>547.75377000000003</v>
      </c>
      <c r="W53" s="241"/>
    </row>
    <row r="54" spans="1:23" ht="8.15" customHeight="1" x14ac:dyDescent="0.3">
      <c r="A54" s="3"/>
      <c r="H54" s="17"/>
      <c r="M54" s="3"/>
      <c r="T54" s="17"/>
    </row>
    <row r="55" spans="1:23" x14ac:dyDescent="0.3">
      <c r="A55" s="246" t="s">
        <v>26</v>
      </c>
      <c r="B55" s="247"/>
      <c r="C55" s="247"/>
      <c r="D55" s="247"/>
      <c r="E55" s="10" t="s">
        <v>0</v>
      </c>
      <c r="F55" s="10"/>
      <c r="G55" s="22" t="s">
        <v>1</v>
      </c>
      <c r="H55" s="23" t="s">
        <v>2</v>
      </c>
      <c r="M55" s="246" t="s">
        <v>26</v>
      </c>
      <c r="N55" s="247"/>
      <c r="O55" s="247"/>
      <c r="P55" s="247"/>
      <c r="Q55" s="10" t="s">
        <v>0</v>
      </c>
      <c r="R55" s="10"/>
      <c r="S55" s="22" t="s">
        <v>1</v>
      </c>
      <c r="T55" s="23" t="s">
        <v>2</v>
      </c>
    </row>
    <row r="56" spans="1:23" x14ac:dyDescent="0.3">
      <c r="A56" s="3" t="s">
        <v>3</v>
      </c>
      <c r="D56" s="1" t="s">
        <v>3</v>
      </c>
      <c r="E56" s="2">
        <v>1106</v>
      </c>
      <c r="F56" s="2" t="s">
        <v>618</v>
      </c>
      <c r="G56" s="15">
        <v>645.29999999999995</v>
      </c>
      <c r="H56" s="17">
        <v>742.1</v>
      </c>
      <c r="M56" s="3" t="s">
        <v>3</v>
      </c>
      <c r="P56" s="1" t="s">
        <v>3</v>
      </c>
      <c r="Q56" s="2">
        <v>1106</v>
      </c>
      <c r="R56" s="216" t="s">
        <v>618</v>
      </c>
      <c r="S56" s="217">
        <f>+T56/1.15</f>
        <v>669.18060869565227</v>
      </c>
      <c r="T56" s="218">
        <f>+H56+(H56*0.037)</f>
        <v>769.55770000000007</v>
      </c>
      <c r="W56" s="241"/>
    </row>
    <row r="57" spans="1:23" x14ac:dyDescent="0.3">
      <c r="A57" s="3" t="s">
        <v>40</v>
      </c>
      <c r="B57" s="1" t="s">
        <v>4</v>
      </c>
      <c r="C57" s="1" t="s">
        <v>5</v>
      </c>
      <c r="D57" s="1" t="s">
        <v>6</v>
      </c>
      <c r="E57" s="2">
        <v>1106</v>
      </c>
      <c r="F57" s="2" t="s">
        <v>618</v>
      </c>
      <c r="G57" s="7">
        <v>2.0190434782608695</v>
      </c>
      <c r="H57" s="8">
        <v>2.3218999999999999</v>
      </c>
      <c r="I57" s="181"/>
      <c r="M57" s="3" t="s">
        <v>40</v>
      </c>
      <c r="N57" s="1" t="s">
        <v>4</v>
      </c>
      <c r="O57" s="1" t="s">
        <v>5</v>
      </c>
      <c r="P57" s="1" t="s">
        <v>6</v>
      </c>
      <c r="Q57" s="2">
        <v>1106</v>
      </c>
      <c r="R57" s="216" t="s">
        <v>618</v>
      </c>
      <c r="S57" s="219">
        <f t="shared" ref="S57:S60" si="4">+T57/1.15</f>
        <v>2.3057476521739129</v>
      </c>
      <c r="T57" s="220">
        <f>+H57+(H57*0.142)</f>
        <v>2.6516097999999997</v>
      </c>
      <c r="W57" s="241"/>
    </row>
    <row r="58" spans="1:23" x14ac:dyDescent="0.3">
      <c r="A58" s="3" t="s">
        <v>40</v>
      </c>
      <c r="B58" s="1" t="s">
        <v>7</v>
      </c>
      <c r="C58" s="1" t="s">
        <v>8</v>
      </c>
      <c r="D58" s="1" t="s">
        <v>6</v>
      </c>
      <c r="E58" s="2">
        <v>1106</v>
      </c>
      <c r="F58" s="2" t="s">
        <v>618</v>
      </c>
      <c r="G58" s="7">
        <v>2.5921743325120219</v>
      </c>
      <c r="H58" s="8">
        <v>2.9810004823888248</v>
      </c>
      <c r="I58" s="181"/>
      <c r="M58" s="3" t="s">
        <v>40</v>
      </c>
      <c r="N58" s="1" t="s">
        <v>7</v>
      </c>
      <c r="O58" s="1" t="s">
        <v>8</v>
      </c>
      <c r="P58" s="1" t="s">
        <v>6</v>
      </c>
      <c r="Q58" s="2">
        <v>1106</v>
      </c>
      <c r="R58" s="216" t="s">
        <v>618</v>
      </c>
      <c r="S58" s="219">
        <f t="shared" si="4"/>
        <v>2.9602630877287286</v>
      </c>
      <c r="T58" s="220">
        <f>+H58+(H58*0.142)</f>
        <v>3.4043025508880378</v>
      </c>
      <c r="W58" s="241"/>
    </row>
    <row r="59" spans="1:23" x14ac:dyDescent="0.3">
      <c r="A59" s="3" t="s">
        <v>40</v>
      </c>
      <c r="B59" s="1" t="s">
        <v>9</v>
      </c>
      <c r="C59" s="1" t="s">
        <v>10</v>
      </c>
      <c r="D59" s="1" t="s">
        <v>6</v>
      </c>
      <c r="E59" s="2">
        <v>1106</v>
      </c>
      <c r="F59" s="2" t="s">
        <v>618</v>
      </c>
      <c r="G59" s="7">
        <v>3.5486086956521739</v>
      </c>
      <c r="H59" s="8">
        <v>4.0808999999999997</v>
      </c>
      <c r="I59" s="181"/>
      <c r="M59" s="3" t="s">
        <v>40</v>
      </c>
      <c r="N59" s="1" t="s">
        <v>9</v>
      </c>
      <c r="O59" s="1" t="s">
        <v>10</v>
      </c>
      <c r="P59" s="1" t="s">
        <v>6</v>
      </c>
      <c r="Q59" s="2">
        <v>1106</v>
      </c>
      <c r="R59" s="216" t="s">
        <v>618</v>
      </c>
      <c r="S59" s="219">
        <f t="shared" si="4"/>
        <v>4.0525111304347829</v>
      </c>
      <c r="T59" s="220">
        <f>+H59+(H59*0.142)</f>
        <v>4.6603877999999996</v>
      </c>
      <c r="W59" s="241"/>
    </row>
    <row r="60" spans="1:23" x14ac:dyDescent="0.3">
      <c r="A60" s="3" t="s">
        <v>40</v>
      </c>
      <c r="B60" s="1" t="s">
        <v>11</v>
      </c>
      <c r="C60" s="1" t="s">
        <v>12</v>
      </c>
      <c r="D60" s="1" t="s">
        <v>6</v>
      </c>
      <c r="E60" s="2">
        <v>1106</v>
      </c>
      <c r="F60" s="2" t="s">
        <v>618</v>
      </c>
      <c r="G60" s="7">
        <v>4.1317240567668563</v>
      </c>
      <c r="H60" s="8">
        <v>4.751482665281884</v>
      </c>
      <c r="I60" s="181"/>
      <c r="M60" s="3" t="s">
        <v>40</v>
      </c>
      <c r="N60" s="1" t="s">
        <v>11</v>
      </c>
      <c r="O60" s="1" t="s">
        <v>12</v>
      </c>
      <c r="P60" s="1" t="s">
        <v>6</v>
      </c>
      <c r="Q60" s="2">
        <v>1106</v>
      </c>
      <c r="R60" s="216" t="s">
        <v>618</v>
      </c>
      <c r="S60" s="219">
        <f t="shared" si="4"/>
        <v>4.7184288728277499</v>
      </c>
      <c r="T60" s="220">
        <f>+H60+(H60*0.142)</f>
        <v>5.4261932037519118</v>
      </c>
      <c r="W60" s="241"/>
    </row>
    <row r="61" spans="1:23" ht="8.15" customHeight="1" x14ac:dyDescent="0.3">
      <c r="A61" s="256"/>
      <c r="B61" s="257"/>
      <c r="C61" s="257"/>
      <c r="D61" s="257"/>
      <c r="E61" s="257"/>
      <c r="F61" s="257"/>
      <c r="G61" s="257"/>
      <c r="H61" s="258"/>
      <c r="M61" s="256"/>
      <c r="N61" s="257"/>
      <c r="O61" s="257"/>
      <c r="P61" s="257"/>
      <c r="Q61" s="257"/>
      <c r="R61" s="257"/>
      <c r="S61" s="257"/>
      <c r="T61" s="258"/>
    </row>
    <row r="62" spans="1:23" ht="8.15" customHeight="1" x14ac:dyDescent="0.3">
      <c r="A62" s="279"/>
      <c r="B62" s="279"/>
      <c r="C62" s="279"/>
      <c r="D62" s="279"/>
      <c r="E62" s="279"/>
      <c r="F62" s="279"/>
      <c r="G62" s="279"/>
      <c r="H62" s="279"/>
      <c r="M62" s="253"/>
      <c r="N62" s="253"/>
      <c r="O62" s="253"/>
      <c r="P62" s="253"/>
      <c r="Q62" s="253"/>
      <c r="R62" s="253"/>
      <c r="S62" s="253"/>
      <c r="T62" s="253"/>
    </row>
    <row r="63" spans="1:23" ht="62.25" customHeight="1" x14ac:dyDescent="0.3">
      <c r="A63" s="262" t="s">
        <v>720</v>
      </c>
      <c r="B63" s="263"/>
      <c r="C63" s="263"/>
      <c r="D63" s="263"/>
      <c r="E63" s="263"/>
      <c r="F63" s="263"/>
      <c r="G63" s="263"/>
      <c r="H63" s="264"/>
      <c r="M63" s="299" t="s">
        <v>746</v>
      </c>
      <c r="N63" s="300"/>
      <c r="O63" s="300"/>
      <c r="P63" s="300"/>
      <c r="Q63" s="300"/>
      <c r="R63" s="300"/>
      <c r="S63" s="300"/>
      <c r="T63" s="301"/>
    </row>
    <row r="64" spans="1:23" x14ac:dyDescent="0.3">
      <c r="A64" s="265" t="s">
        <v>13</v>
      </c>
      <c r="B64" s="265"/>
      <c r="C64" s="265"/>
      <c r="D64" s="265"/>
      <c r="E64" s="265"/>
      <c r="F64" s="265"/>
      <c r="G64" s="265"/>
      <c r="H64" s="265"/>
      <c r="M64" s="266" t="s">
        <v>13</v>
      </c>
      <c r="N64" s="266"/>
      <c r="O64" s="266"/>
      <c r="P64" s="266"/>
      <c r="Q64" s="266"/>
      <c r="R64" s="266"/>
      <c r="S64" s="266"/>
      <c r="T64" s="266"/>
    </row>
    <row r="65" spans="1:23" ht="8.15" customHeight="1" x14ac:dyDescent="0.3">
      <c r="A65" s="266"/>
      <c r="B65" s="266"/>
      <c r="C65" s="266"/>
      <c r="D65" s="266"/>
      <c r="E65" s="266"/>
      <c r="F65" s="266"/>
      <c r="G65" s="266"/>
      <c r="H65" s="266"/>
      <c r="M65" s="266"/>
      <c r="N65" s="266"/>
      <c r="O65" s="266"/>
      <c r="P65" s="266"/>
      <c r="Q65" s="266"/>
      <c r="R65" s="266"/>
      <c r="S65" s="266"/>
      <c r="T65" s="266"/>
    </row>
    <row r="66" spans="1:23" ht="8.15" customHeight="1" x14ac:dyDescent="0.45">
      <c r="A66" s="269"/>
      <c r="B66" s="269"/>
      <c r="C66" s="269"/>
      <c r="D66" s="269"/>
      <c r="E66" s="269"/>
      <c r="F66" s="269"/>
      <c r="G66" s="269"/>
      <c r="H66" s="269"/>
      <c r="M66" s="302"/>
      <c r="N66" s="302"/>
      <c r="O66" s="302"/>
      <c r="P66" s="302"/>
      <c r="Q66" s="302"/>
      <c r="R66" s="302"/>
      <c r="S66" s="302"/>
      <c r="T66" s="302"/>
    </row>
    <row r="67" spans="1:23" ht="15.5" x14ac:dyDescent="0.35">
      <c r="A67" s="273" t="s">
        <v>667</v>
      </c>
      <c r="B67" s="274"/>
      <c r="C67" s="274"/>
      <c r="D67" s="274"/>
      <c r="E67" s="274"/>
      <c r="F67" s="274"/>
      <c r="G67" s="274"/>
      <c r="H67" s="275"/>
      <c r="M67" s="273" t="s">
        <v>667</v>
      </c>
      <c r="N67" s="274"/>
      <c r="O67" s="274"/>
      <c r="P67" s="274"/>
      <c r="Q67" s="274"/>
      <c r="R67" s="274"/>
      <c r="S67" s="274"/>
      <c r="T67" s="275"/>
    </row>
    <row r="68" spans="1:23" ht="8.15" customHeight="1" x14ac:dyDescent="0.3">
      <c r="A68" s="259"/>
      <c r="B68" s="260"/>
      <c r="C68" s="260"/>
      <c r="D68" s="260"/>
      <c r="E68" s="260"/>
      <c r="F68" s="260"/>
      <c r="G68" s="260"/>
      <c r="H68" s="261"/>
      <c r="M68" s="252"/>
      <c r="N68" s="253"/>
      <c r="O68" s="253"/>
      <c r="P68" s="253"/>
      <c r="Q68" s="253"/>
      <c r="R68" s="253"/>
      <c r="S68" s="253"/>
      <c r="T68" s="254"/>
    </row>
    <row r="69" spans="1:23" x14ac:dyDescent="0.3">
      <c r="A69" s="246" t="s">
        <v>101</v>
      </c>
      <c r="B69" s="247"/>
      <c r="C69" s="247"/>
      <c r="D69" s="247"/>
      <c r="E69" s="247"/>
      <c r="F69" s="247"/>
      <c r="G69" s="247"/>
      <c r="H69" s="255"/>
      <c r="M69" s="246" t="s">
        <v>101</v>
      </c>
      <c r="N69" s="247"/>
      <c r="O69" s="247"/>
      <c r="P69" s="247"/>
      <c r="Q69" s="247"/>
      <c r="R69" s="247"/>
      <c r="S69" s="247"/>
      <c r="T69" s="255"/>
    </row>
    <row r="70" spans="1:23" x14ac:dyDescent="0.3">
      <c r="A70" s="246" t="s">
        <v>717</v>
      </c>
      <c r="B70" s="247"/>
      <c r="C70" s="247"/>
      <c r="D70" s="247"/>
      <c r="E70" s="247"/>
      <c r="F70" s="247"/>
      <c r="G70" s="247"/>
      <c r="H70" s="255"/>
      <c r="M70" s="246" t="s">
        <v>749</v>
      </c>
      <c r="N70" s="247"/>
      <c r="O70" s="247"/>
      <c r="P70" s="247"/>
      <c r="Q70" s="247"/>
      <c r="R70" s="247"/>
      <c r="S70" s="247"/>
      <c r="T70" s="255"/>
    </row>
    <row r="71" spans="1:23" ht="13.9" customHeight="1" x14ac:dyDescent="0.3">
      <c r="A71" s="243" t="s">
        <v>714</v>
      </c>
      <c r="B71" s="244"/>
      <c r="C71" s="244"/>
      <c r="D71" s="244"/>
      <c r="E71" s="244"/>
      <c r="F71" s="244"/>
      <c r="G71" s="244"/>
      <c r="H71" s="245"/>
      <c r="M71" s="243" t="s">
        <v>732</v>
      </c>
      <c r="N71" s="244"/>
      <c r="O71" s="244"/>
      <c r="P71" s="244"/>
      <c r="Q71" s="244"/>
      <c r="R71" s="244"/>
      <c r="S71" s="244"/>
      <c r="T71" s="245"/>
    </row>
    <row r="72" spans="1:23" ht="13.9" customHeight="1" x14ac:dyDescent="0.3">
      <c r="A72" s="243" t="s">
        <v>700</v>
      </c>
      <c r="B72" s="244"/>
      <c r="C72" s="244"/>
      <c r="D72" s="244"/>
      <c r="E72" s="244"/>
      <c r="F72" s="244"/>
      <c r="G72" s="244"/>
      <c r="H72" s="245"/>
      <c r="M72" s="243" t="s">
        <v>733</v>
      </c>
      <c r="N72" s="244"/>
      <c r="O72" s="244"/>
      <c r="P72" s="244"/>
      <c r="Q72" s="244"/>
      <c r="R72" s="244"/>
      <c r="S72" s="244"/>
      <c r="T72" s="245"/>
    </row>
    <row r="73" spans="1:23" ht="7.9" customHeight="1" x14ac:dyDescent="0.3">
      <c r="A73" s="26"/>
      <c r="B73" s="6"/>
      <c r="C73" s="6"/>
      <c r="D73" s="6"/>
      <c r="E73" s="6"/>
      <c r="F73" s="6"/>
      <c r="G73" s="6"/>
      <c r="H73" s="212"/>
      <c r="M73" s="238"/>
      <c r="N73" s="239"/>
      <c r="O73" s="239"/>
      <c r="P73" s="239"/>
      <c r="Q73" s="239"/>
      <c r="R73" s="239"/>
      <c r="S73" s="239"/>
      <c r="T73" s="240"/>
    </row>
    <row r="74" spans="1:23" x14ac:dyDescent="0.3">
      <c r="A74" s="246" t="s">
        <v>28</v>
      </c>
      <c r="B74" s="247"/>
      <c r="C74" s="247"/>
      <c r="D74" s="247"/>
      <c r="E74" s="10" t="s">
        <v>0</v>
      </c>
      <c r="F74" s="10"/>
      <c r="G74" s="22" t="s">
        <v>1</v>
      </c>
      <c r="H74" s="23" t="s">
        <v>2</v>
      </c>
      <c r="M74" s="246" t="s">
        <v>28</v>
      </c>
      <c r="N74" s="247"/>
      <c r="O74" s="247"/>
      <c r="P74" s="247"/>
      <c r="Q74" s="10" t="s">
        <v>0</v>
      </c>
      <c r="R74" s="10"/>
      <c r="S74" s="22" t="s">
        <v>1</v>
      </c>
      <c r="T74" s="23" t="s">
        <v>2</v>
      </c>
    </row>
    <row r="75" spans="1:23" x14ac:dyDescent="0.3">
      <c r="A75" s="3" t="s">
        <v>3</v>
      </c>
      <c r="D75" s="1" t="s">
        <v>3</v>
      </c>
      <c r="E75" s="2">
        <v>1107</v>
      </c>
      <c r="F75" s="2" t="s">
        <v>619</v>
      </c>
      <c r="G75" s="15">
        <v>794.1</v>
      </c>
      <c r="H75" s="17">
        <v>913.22</v>
      </c>
      <c r="M75" s="3" t="s">
        <v>3</v>
      </c>
      <c r="P75" s="1" t="s">
        <v>3</v>
      </c>
      <c r="Q75" s="2">
        <v>1107</v>
      </c>
      <c r="R75" s="2" t="s">
        <v>619</v>
      </c>
      <c r="S75" s="15">
        <f t="shared" ref="S75:S76" si="5">+T75/1.15</f>
        <v>823.48620869565229</v>
      </c>
      <c r="T75" s="17">
        <f>+H75+(H75*0.037)</f>
        <v>947.00914</v>
      </c>
      <c r="W75" s="241"/>
    </row>
    <row r="76" spans="1:23" x14ac:dyDescent="0.3">
      <c r="A76" s="3" t="s">
        <v>40</v>
      </c>
      <c r="D76" s="1" t="s">
        <v>6</v>
      </c>
      <c r="E76" s="2">
        <v>1107</v>
      </c>
      <c r="F76" s="2" t="s">
        <v>619</v>
      </c>
      <c r="G76" s="7">
        <v>2.9727299750643845</v>
      </c>
      <c r="H76" s="8">
        <v>3.4186394713240418</v>
      </c>
      <c r="M76" s="3" t="s">
        <v>40</v>
      </c>
      <c r="P76" s="1" t="s">
        <v>6</v>
      </c>
      <c r="Q76" s="2">
        <v>1107</v>
      </c>
      <c r="R76" s="2" t="s">
        <v>619</v>
      </c>
      <c r="S76" s="7">
        <f t="shared" si="5"/>
        <v>3.2405729458176853</v>
      </c>
      <c r="T76" s="8">
        <f>+H76+(H76*0.0901)</f>
        <v>3.7266588876903377</v>
      </c>
      <c r="W76" s="241"/>
    </row>
    <row r="77" spans="1:23" ht="8.15" customHeight="1" x14ac:dyDescent="0.3">
      <c r="A77" s="252"/>
      <c r="B77" s="253"/>
      <c r="C77" s="253"/>
      <c r="D77" s="253"/>
      <c r="E77" s="253"/>
      <c r="F77" s="253"/>
      <c r="G77" s="253"/>
      <c r="H77" s="254"/>
      <c r="M77" s="252"/>
      <c r="N77" s="253"/>
      <c r="O77" s="253"/>
      <c r="P77" s="253"/>
      <c r="Q77" s="253"/>
      <c r="R77" s="253"/>
      <c r="S77" s="253"/>
      <c r="T77" s="254"/>
    </row>
    <row r="78" spans="1:23" x14ac:dyDescent="0.3">
      <c r="A78" s="246" t="s">
        <v>27</v>
      </c>
      <c r="B78" s="247"/>
      <c r="C78" s="247"/>
      <c r="D78" s="247"/>
      <c r="E78" s="10" t="s">
        <v>0</v>
      </c>
      <c r="F78" s="10"/>
      <c r="G78" s="22" t="s">
        <v>1</v>
      </c>
      <c r="H78" s="23" t="s">
        <v>2</v>
      </c>
      <c r="M78" s="246" t="s">
        <v>27</v>
      </c>
      <c r="N78" s="247"/>
      <c r="O78" s="247"/>
      <c r="P78" s="247"/>
      <c r="Q78" s="10" t="s">
        <v>0</v>
      </c>
      <c r="R78" s="10"/>
      <c r="S78" s="22" t="s">
        <v>1</v>
      </c>
      <c r="T78" s="23" t="s">
        <v>2</v>
      </c>
    </row>
    <row r="79" spans="1:23" x14ac:dyDescent="0.3">
      <c r="A79" s="3" t="s">
        <v>3</v>
      </c>
      <c r="D79" s="1" t="s">
        <v>3</v>
      </c>
      <c r="E79" s="2">
        <v>1108</v>
      </c>
      <c r="F79" s="2" t="s">
        <v>620</v>
      </c>
      <c r="G79" s="15">
        <v>1302.05</v>
      </c>
      <c r="H79" s="17">
        <v>1497.36</v>
      </c>
      <c r="M79" s="3" t="s">
        <v>3</v>
      </c>
      <c r="P79" s="1" t="s">
        <v>3</v>
      </c>
      <c r="Q79" s="2">
        <v>1108</v>
      </c>
      <c r="R79" s="2" t="s">
        <v>620</v>
      </c>
      <c r="S79" s="15">
        <f t="shared" ref="S79:S80" si="6">+T79/1.15</f>
        <v>1350.228104347826</v>
      </c>
      <c r="T79" s="17">
        <f>+H79+(H79*0.037)</f>
        <v>1552.7623199999998</v>
      </c>
      <c r="W79" s="241"/>
    </row>
    <row r="80" spans="1:23" x14ac:dyDescent="0.3">
      <c r="A80" s="3" t="s">
        <v>40</v>
      </c>
      <c r="D80" s="1" t="s">
        <v>6</v>
      </c>
      <c r="E80" s="2">
        <v>1108</v>
      </c>
      <c r="F80" s="2" t="s">
        <v>620</v>
      </c>
      <c r="G80" s="7">
        <v>2.7473165358628382</v>
      </c>
      <c r="H80" s="8">
        <v>3.1594140162422635</v>
      </c>
      <c r="M80" s="3" t="s">
        <v>40</v>
      </c>
      <c r="P80" s="1" t="s">
        <v>6</v>
      </c>
      <c r="Q80" s="2">
        <v>1108</v>
      </c>
      <c r="R80" s="2" t="s">
        <v>620</v>
      </c>
      <c r="S80" s="7">
        <f t="shared" si="6"/>
        <v>2.9948497557440796</v>
      </c>
      <c r="T80" s="8">
        <f>+H80+(H80*0.0901)</f>
        <v>3.4440772191056914</v>
      </c>
      <c r="W80" s="241"/>
    </row>
    <row r="81" spans="1:23" ht="8.15" customHeight="1" x14ac:dyDescent="0.3">
      <c r="A81" s="252"/>
      <c r="B81" s="253"/>
      <c r="C81" s="253"/>
      <c r="D81" s="253"/>
      <c r="E81" s="253"/>
      <c r="F81" s="253"/>
      <c r="G81" s="253"/>
      <c r="H81" s="254"/>
      <c r="M81" s="252"/>
      <c r="N81" s="253"/>
      <c r="O81" s="253"/>
      <c r="P81" s="253"/>
      <c r="Q81" s="253"/>
      <c r="R81" s="253"/>
      <c r="S81" s="253"/>
      <c r="T81" s="254"/>
    </row>
    <row r="82" spans="1:23" x14ac:dyDescent="0.3">
      <c r="A82" s="246" t="s">
        <v>29</v>
      </c>
      <c r="B82" s="247"/>
      <c r="C82" s="247"/>
      <c r="D82" s="247"/>
      <c r="E82" s="10" t="s">
        <v>0</v>
      </c>
      <c r="F82" s="10"/>
      <c r="G82" s="22"/>
      <c r="H82" s="23" t="s">
        <v>66</v>
      </c>
      <c r="M82" s="246" t="s">
        <v>29</v>
      </c>
      <c r="N82" s="247"/>
      <c r="O82" s="247"/>
      <c r="P82" s="247"/>
      <c r="Q82" s="10" t="s">
        <v>0</v>
      </c>
      <c r="R82" s="10"/>
      <c r="S82" s="22"/>
      <c r="T82" s="23" t="s">
        <v>66</v>
      </c>
    </row>
    <row r="83" spans="1:23" x14ac:dyDescent="0.3">
      <c r="A83" s="3" t="s">
        <v>3</v>
      </c>
      <c r="D83" s="1" t="s">
        <v>3</v>
      </c>
      <c r="E83" s="2">
        <v>1109</v>
      </c>
      <c r="F83" s="2" t="s">
        <v>621</v>
      </c>
      <c r="H83" s="17">
        <v>563.03</v>
      </c>
      <c r="M83" s="3" t="s">
        <v>3</v>
      </c>
      <c r="P83" s="1" t="s">
        <v>3</v>
      </c>
      <c r="Q83" s="2">
        <v>1109</v>
      </c>
      <c r="R83" s="2" t="s">
        <v>621</v>
      </c>
      <c r="T83" s="17">
        <f>+H83+(H83*0.037)</f>
        <v>583.86210999999992</v>
      </c>
      <c r="W83" s="241"/>
    </row>
    <row r="84" spans="1:23" x14ac:dyDescent="0.3">
      <c r="A84" s="3" t="s">
        <v>40</v>
      </c>
      <c r="D84" s="1" t="s">
        <v>6</v>
      </c>
      <c r="E84" s="2">
        <v>1109</v>
      </c>
      <c r="F84" s="2" t="s">
        <v>621</v>
      </c>
      <c r="H84" s="8">
        <v>2.8050999999999999</v>
      </c>
      <c r="M84" s="3" t="s">
        <v>40</v>
      </c>
      <c r="P84" s="1" t="s">
        <v>6</v>
      </c>
      <c r="Q84" s="2">
        <v>1109</v>
      </c>
      <c r="R84" s="2" t="s">
        <v>621</v>
      </c>
      <c r="T84" s="8">
        <f>+H84+(H84*0.037)</f>
        <v>2.9088886999999999</v>
      </c>
      <c r="W84" s="241"/>
    </row>
    <row r="85" spans="1:23" ht="8.15" customHeight="1" x14ac:dyDescent="0.3">
      <c r="A85" s="252"/>
      <c r="B85" s="253"/>
      <c r="C85" s="253"/>
      <c r="D85" s="253"/>
      <c r="E85" s="253"/>
      <c r="F85" s="253"/>
      <c r="G85" s="253"/>
      <c r="H85" s="254"/>
      <c r="M85" s="252"/>
      <c r="N85" s="253"/>
      <c r="O85" s="253"/>
      <c r="P85" s="253"/>
      <c r="Q85" s="253"/>
      <c r="R85" s="253"/>
      <c r="S85" s="253"/>
      <c r="T85" s="254"/>
    </row>
    <row r="86" spans="1:23" x14ac:dyDescent="0.3">
      <c r="A86" s="246" t="s">
        <v>30</v>
      </c>
      <c r="B86" s="247"/>
      <c r="C86" s="247"/>
      <c r="D86" s="247"/>
      <c r="E86" s="10" t="s">
        <v>0</v>
      </c>
      <c r="F86" s="10"/>
      <c r="G86" s="22"/>
      <c r="H86" s="23" t="s">
        <v>66</v>
      </c>
      <c r="M86" s="246" t="s">
        <v>30</v>
      </c>
      <c r="N86" s="247"/>
      <c r="O86" s="247"/>
      <c r="P86" s="247"/>
      <c r="Q86" s="10" t="s">
        <v>0</v>
      </c>
      <c r="R86" s="10"/>
      <c r="S86" s="22"/>
      <c r="T86" s="23" t="s">
        <v>66</v>
      </c>
    </row>
    <row r="87" spans="1:23" x14ac:dyDescent="0.3">
      <c r="A87" s="3" t="s">
        <v>3</v>
      </c>
      <c r="D87" s="1" t="s">
        <v>31</v>
      </c>
      <c r="E87" s="2">
        <v>1110</v>
      </c>
      <c r="F87" s="2" t="s">
        <v>622</v>
      </c>
      <c r="H87" s="17">
        <v>273.54408313904105</v>
      </c>
      <c r="M87" s="3" t="s">
        <v>3</v>
      </c>
      <c r="P87" s="1" t="s">
        <v>31</v>
      </c>
      <c r="Q87" s="2">
        <v>1110</v>
      </c>
      <c r="R87" s="2" t="s">
        <v>622</v>
      </c>
      <c r="T87" s="17">
        <f>+H87+(H87*0.037)</f>
        <v>283.66521421518559</v>
      </c>
      <c r="W87" s="241"/>
    </row>
    <row r="88" spans="1:23" ht="8.15" customHeight="1" x14ac:dyDescent="0.3">
      <c r="A88" s="252"/>
      <c r="B88" s="253"/>
      <c r="C88" s="253"/>
      <c r="D88" s="253"/>
      <c r="E88" s="253"/>
      <c r="F88" s="253"/>
      <c r="G88" s="253"/>
      <c r="H88" s="254"/>
      <c r="M88" s="252"/>
      <c r="N88" s="253"/>
      <c r="O88" s="253"/>
      <c r="P88" s="253"/>
      <c r="Q88" s="253"/>
      <c r="R88" s="253"/>
      <c r="S88" s="253"/>
      <c r="T88" s="254"/>
    </row>
    <row r="89" spans="1:23" x14ac:dyDescent="0.3">
      <c r="A89" s="280" t="s">
        <v>695</v>
      </c>
      <c r="B89" s="281"/>
      <c r="C89" s="281"/>
      <c r="D89" s="281"/>
      <c r="E89" s="228" t="s">
        <v>0</v>
      </c>
      <c r="F89" s="228"/>
      <c r="G89" s="229"/>
      <c r="H89" s="230" t="s">
        <v>66</v>
      </c>
      <c r="M89" s="280" t="s">
        <v>696</v>
      </c>
      <c r="N89" s="281"/>
      <c r="O89" s="281"/>
      <c r="P89" s="281"/>
      <c r="Q89" s="228" t="s">
        <v>0</v>
      </c>
      <c r="R89" s="228"/>
      <c r="S89" s="229"/>
      <c r="T89" s="230" t="s">
        <v>66</v>
      </c>
    </row>
    <row r="90" spans="1:23" x14ac:dyDescent="0.3">
      <c r="A90" s="231" t="s">
        <v>40</v>
      </c>
      <c r="B90" s="232"/>
      <c r="C90" s="232"/>
      <c r="D90" s="232" t="s">
        <v>6</v>
      </c>
      <c r="E90" s="233">
        <v>1110</v>
      </c>
      <c r="F90" s="233"/>
      <c r="G90" s="234"/>
      <c r="H90" s="235">
        <v>3.1530999999999998</v>
      </c>
      <c r="M90" s="231" t="s">
        <v>40</v>
      </c>
      <c r="N90" s="232"/>
      <c r="O90" s="232"/>
      <c r="P90" s="232" t="s">
        <v>6</v>
      </c>
      <c r="Q90" s="233">
        <v>1110</v>
      </c>
      <c r="R90" s="233"/>
      <c r="S90" s="234"/>
      <c r="T90" s="235">
        <f>+H90+(H90*0.037)</f>
        <v>3.2697646999999996</v>
      </c>
      <c r="W90" s="241"/>
    </row>
    <row r="91" spans="1:23" ht="8.15" customHeight="1" x14ac:dyDescent="0.3">
      <c r="A91" s="252"/>
      <c r="B91" s="253"/>
      <c r="C91" s="253"/>
      <c r="D91" s="253"/>
      <c r="E91" s="253"/>
      <c r="F91" s="253"/>
      <c r="G91" s="253"/>
      <c r="H91" s="254"/>
      <c r="M91" s="252"/>
      <c r="N91" s="253"/>
      <c r="O91" s="253"/>
      <c r="P91" s="253"/>
      <c r="Q91" s="253"/>
      <c r="R91" s="253"/>
      <c r="S91" s="253"/>
      <c r="T91" s="254"/>
    </row>
    <row r="92" spans="1:23" x14ac:dyDescent="0.3">
      <c r="A92" s="246" t="s">
        <v>32</v>
      </c>
      <c r="B92" s="247"/>
      <c r="C92" s="247"/>
      <c r="D92" s="247"/>
      <c r="E92" s="10" t="s">
        <v>0</v>
      </c>
      <c r="F92" s="10"/>
      <c r="G92" s="22" t="s">
        <v>1</v>
      </c>
      <c r="H92" s="23" t="s">
        <v>2</v>
      </c>
      <c r="M92" s="246" t="s">
        <v>32</v>
      </c>
      <c r="N92" s="247"/>
      <c r="O92" s="247"/>
      <c r="P92" s="247"/>
      <c r="Q92" s="10" t="s">
        <v>0</v>
      </c>
      <c r="R92" s="10"/>
      <c r="S92" s="22" t="s">
        <v>1</v>
      </c>
      <c r="T92" s="23" t="s">
        <v>2</v>
      </c>
    </row>
    <row r="93" spans="1:23" x14ac:dyDescent="0.3">
      <c r="A93" s="3" t="s">
        <v>3</v>
      </c>
      <c r="D93" s="1" t="s">
        <v>3</v>
      </c>
      <c r="E93" s="2">
        <v>1111</v>
      </c>
      <c r="F93" s="2" t="s">
        <v>623</v>
      </c>
      <c r="G93" s="15">
        <v>400.43</v>
      </c>
      <c r="H93" s="17">
        <v>460.49</v>
      </c>
      <c r="M93" s="3" t="s">
        <v>3</v>
      </c>
      <c r="P93" s="1" t="s">
        <v>3</v>
      </c>
      <c r="Q93" s="2">
        <v>1111</v>
      </c>
      <c r="R93" s="2" t="s">
        <v>623</v>
      </c>
      <c r="S93" s="15">
        <f t="shared" ref="S93:S94" si="7">+T93/1.15</f>
        <v>415.24185217391312</v>
      </c>
      <c r="T93" s="17">
        <f>+H93+(H93*0.037)</f>
        <v>477.52813000000003</v>
      </c>
      <c r="W93" s="241"/>
    </row>
    <row r="94" spans="1:23" x14ac:dyDescent="0.3">
      <c r="A94" s="3" t="s">
        <v>40</v>
      </c>
      <c r="D94" s="1" t="s">
        <v>6</v>
      </c>
      <c r="E94" s="2">
        <v>1111</v>
      </c>
      <c r="F94" s="2" t="s">
        <v>623</v>
      </c>
      <c r="G94" s="7">
        <v>3.2934999999999999</v>
      </c>
      <c r="H94" s="8">
        <v>3.7875000000000001</v>
      </c>
      <c r="M94" s="3" t="s">
        <v>40</v>
      </c>
      <c r="P94" s="1" t="s">
        <v>6</v>
      </c>
      <c r="Q94" s="2">
        <v>1111</v>
      </c>
      <c r="R94" s="2" t="s">
        <v>623</v>
      </c>
      <c r="S94" s="7">
        <f t="shared" si="7"/>
        <v>3.5902206521739135</v>
      </c>
      <c r="T94" s="8">
        <f>+H94+(H94*0.0901)</f>
        <v>4.1287537500000004</v>
      </c>
      <c r="W94" s="241"/>
    </row>
    <row r="95" spans="1:23" ht="8.15" customHeight="1" x14ac:dyDescent="0.3">
      <c r="A95" s="252"/>
      <c r="B95" s="253"/>
      <c r="C95" s="253"/>
      <c r="D95" s="253"/>
      <c r="E95" s="253"/>
      <c r="F95" s="253"/>
      <c r="G95" s="253"/>
      <c r="H95" s="254"/>
      <c r="M95" s="252"/>
      <c r="N95" s="253"/>
      <c r="O95" s="253"/>
      <c r="P95" s="253"/>
      <c r="Q95" s="253"/>
      <c r="R95" s="253"/>
      <c r="S95" s="253"/>
      <c r="T95" s="254"/>
    </row>
    <row r="96" spans="1:23" x14ac:dyDescent="0.3">
      <c r="A96" s="246" t="s">
        <v>33</v>
      </c>
      <c r="B96" s="247"/>
      <c r="C96" s="247"/>
      <c r="D96" s="247"/>
      <c r="E96" s="10" t="s">
        <v>0</v>
      </c>
      <c r="F96" s="10"/>
      <c r="G96" s="22" t="s">
        <v>1</v>
      </c>
      <c r="H96" s="23" t="s">
        <v>2</v>
      </c>
      <c r="M96" s="246" t="s">
        <v>33</v>
      </c>
      <c r="N96" s="247"/>
      <c r="O96" s="247"/>
      <c r="P96" s="247"/>
      <c r="Q96" s="10" t="s">
        <v>0</v>
      </c>
      <c r="R96" s="10"/>
      <c r="S96" s="22" t="s">
        <v>1</v>
      </c>
      <c r="T96" s="23" t="s">
        <v>2</v>
      </c>
    </row>
    <row r="97" spans="1:23" x14ac:dyDescent="0.3">
      <c r="A97" s="3" t="s">
        <v>3</v>
      </c>
      <c r="D97" s="1" t="s">
        <v>31</v>
      </c>
      <c r="E97" s="2">
        <v>1112</v>
      </c>
      <c r="F97" s="2" t="s">
        <v>622</v>
      </c>
      <c r="G97" s="15">
        <v>273.54408313904099</v>
      </c>
      <c r="H97" s="17">
        <v>314.57569560989714</v>
      </c>
      <c r="M97" s="3" t="s">
        <v>3</v>
      </c>
      <c r="P97" s="1" t="s">
        <v>31</v>
      </c>
      <c r="Q97" s="2">
        <v>1112</v>
      </c>
      <c r="R97" s="2" t="s">
        <v>622</v>
      </c>
      <c r="S97" s="15">
        <f t="shared" ref="S97" si="8">+T97/1.15</f>
        <v>283.66521421518553</v>
      </c>
      <c r="T97" s="17">
        <f>+H97+(H97*0.037)</f>
        <v>326.21499634746334</v>
      </c>
      <c r="W97" s="241"/>
    </row>
    <row r="98" spans="1:23" ht="8.15" customHeight="1" x14ac:dyDescent="0.3">
      <c r="A98" s="252"/>
      <c r="B98" s="253"/>
      <c r="C98" s="253"/>
      <c r="D98" s="253"/>
      <c r="E98" s="253"/>
      <c r="F98" s="253"/>
      <c r="G98" s="253"/>
      <c r="H98" s="254"/>
      <c r="M98" s="252"/>
      <c r="N98" s="253"/>
      <c r="O98" s="253"/>
      <c r="P98" s="253"/>
      <c r="Q98" s="253"/>
      <c r="R98" s="253"/>
      <c r="S98" s="253"/>
      <c r="T98" s="254"/>
    </row>
    <row r="99" spans="1:23" x14ac:dyDescent="0.3">
      <c r="A99" s="246" t="s">
        <v>35</v>
      </c>
      <c r="B99" s="247"/>
      <c r="C99" s="247"/>
      <c r="D99" s="247"/>
      <c r="E99" s="10" t="s">
        <v>0</v>
      </c>
      <c r="F99" s="10"/>
      <c r="G99" s="22" t="s">
        <v>1</v>
      </c>
      <c r="H99" s="23" t="s">
        <v>2</v>
      </c>
      <c r="M99" s="246" t="s">
        <v>35</v>
      </c>
      <c r="N99" s="247"/>
      <c r="O99" s="247"/>
      <c r="P99" s="247"/>
      <c r="Q99" s="10" t="s">
        <v>0</v>
      </c>
      <c r="R99" s="10"/>
      <c r="S99" s="22" t="s">
        <v>1</v>
      </c>
      <c r="T99" s="23" t="s">
        <v>2</v>
      </c>
    </row>
    <row r="100" spans="1:23" x14ac:dyDescent="0.3">
      <c r="A100" s="3" t="s">
        <v>3</v>
      </c>
      <c r="D100" s="1" t="s">
        <v>3</v>
      </c>
      <c r="E100" s="2">
        <v>1113</v>
      </c>
      <c r="F100" s="2" t="s">
        <v>624</v>
      </c>
      <c r="G100" s="15">
        <v>839.96</v>
      </c>
      <c r="H100" s="17">
        <v>965.95</v>
      </c>
      <c r="M100" s="3" t="s">
        <v>3</v>
      </c>
      <c r="P100" s="1" t="s">
        <v>3</v>
      </c>
      <c r="Q100" s="2">
        <v>1113</v>
      </c>
      <c r="R100" s="2" t="s">
        <v>624</v>
      </c>
      <c r="S100" s="15">
        <f t="shared" ref="S100:S101" si="9">+T100/1.15</f>
        <v>871.03491304347835</v>
      </c>
      <c r="T100" s="17">
        <f>+H100+(H100*0.037)</f>
        <v>1001.69015</v>
      </c>
      <c r="W100" s="241"/>
    </row>
    <row r="101" spans="1:23" x14ac:dyDescent="0.3">
      <c r="A101" s="3" t="s">
        <v>40</v>
      </c>
      <c r="D101" s="1" t="s">
        <v>6</v>
      </c>
      <c r="E101" s="2">
        <v>1113</v>
      </c>
      <c r="F101" s="2" t="s">
        <v>624</v>
      </c>
      <c r="G101" s="7">
        <v>3.9180507323544185</v>
      </c>
      <c r="H101" s="8">
        <v>4.5057583422075806</v>
      </c>
      <c r="M101" s="3" t="s">
        <v>40</v>
      </c>
      <c r="P101" s="1" t="s">
        <v>6</v>
      </c>
      <c r="Q101" s="2">
        <v>1113</v>
      </c>
      <c r="R101" s="2" t="s">
        <v>624</v>
      </c>
      <c r="S101" s="7">
        <f t="shared" si="9"/>
        <v>4.2710671033395515</v>
      </c>
      <c r="T101" s="8">
        <f>+H101+(H101*0.0901)</f>
        <v>4.9117271688404838</v>
      </c>
      <c r="W101" s="241"/>
    </row>
    <row r="102" spans="1:23" x14ac:dyDescent="0.3">
      <c r="A102" s="3" t="s">
        <v>24</v>
      </c>
      <c r="D102" s="1" t="s">
        <v>24</v>
      </c>
      <c r="E102" s="2">
        <v>1115</v>
      </c>
      <c r="G102" s="15">
        <v>581.64</v>
      </c>
      <c r="H102" s="17">
        <v>668.89</v>
      </c>
      <c r="M102" s="3" t="s">
        <v>24</v>
      </c>
      <c r="P102" s="1" t="s">
        <v>24</v>
      </c>
      <c r="Q102" s="2">
        <v>1115</v>
      </c>
      <c r="S102" s="15">
        <f t="shared" ref="S102" si="10">+T102/1.15</f>
        <v>603.16428695652178</v>
      </c>
      <c r="T102" s="17">
        <f>+H102+(H102*0.037)</f>
        <v>693.63892999999996</v>
      </c>
      <c r="W102" s="241"/>
    </row>
    <row r="103" spans="1:23" ht="8.15" customHeight="1" x14ac:dyDescent="0.3">
      <c r="A103" s="252"/>
      <c r="B103" s="253"/>
      <c r="C103" s="253"/>
      <c r="D103" s="253"/>
      <c r="E103" s="253"/>
      <c r="F103" s="253"/>
      <c r="G103" s="253"/>
      <c r="H103" s="254"/>
      <c r="M103" s="252"/>
      <c r="N103" s="253"/>
      <c r="O103" s="253"/>
      <c r="P103" s="253"/>
      <c r="Q103" s="253"/>
      <c r="R103" s="253"/>
      <c r="S103" s="253"/>
      <c r="T103" s="254"/>
    </row>
    <row r="104" spans="1:23" x14ac:dyDescent="0.3">
      <c r="A104" s="246" t="s">
        <v>34</v>
      </c>
      <c r="B104" s="247"/>
      <c r="C104" s="247"/>
      <c r="D104" s="247"/>
      <c r="E104" s="10" t="s">
        <v>0</v>
      </c>
      <c r="F104" s="10"/>
      <c r="G104" s="22" t="s">
        <v>1</v>
      </c>
      <c r="H104" s="23" t="s">
        <v>2</v>
      </c>
      <c r="M104" s="246" t="s">
        <v>34</v>
      </c>
      <c r="N104" s="247"/>
      <c r="O104" s="247"/>
      <c r="P104" s="247"/>
      <c r="Q104" s="10" t="s">
        <v>0</v>
      </c>
      <c r="R104" s="10"/>
      <c r="S104" s="22" t="s">
        <v>1</v>
      </c>
      <c r="T104" s="23" t="s">
        <v>2</v>
      </c>
    </row>
    <row r="105" spans="1:23" x14ac:dyDescent="0.3">
      <c r="A105" s="3" t="s">
        <v>3</v>
      </c>
      <c r="D105" s="1" t="s">
        <v>3</v>
      </c>
      <c r="E105" s="2">
        <v>1114</v>
      </c>
      <c r="F105" s="2" t="s">
        <v>625</v>
      </c>
      <c r="G105" s="15">
        <v>1448.37</v>
      </c>
      <c r="H105" s="17">
        <v>1665.63</v>
      </c>
      <c r="J105" s="15"/>
      <c r="K105" s="15"/>
      <c r="M105" s="3" t="s">
        <v>3</v>
      </c>
      <c r="P105" s="1" t="s">
        <v>3</v>
      </c>
      <c r="Q105" s="2">
        <v>1114</v>
      </c>
      <c r="R105" s="2" t="s">
        <v>625</v>
      </c>
      <c r="S105" s="15">
        <f t="shared" ref="S105:S107" si="11">+T105/1.15</f>
        <v>1501.9637478260872</v>
      </c>
      <c r="T105" s="17">
        <f>+H105+(H105*0.037)</f>
        <v>1727.2583100000002</v>
      </c>
      <c r="W105" s="241"/>
    </row>
    <row r="106" spans="1:23" x14ac:dyDescent="0.3">
      <c r="A106" s="3" t="s">
        <v>40</v>
      </c>
      <c r="D106" s="1" t="s">
        <v>6</v>
      </c>
      <c r="E106" s="2">
        <v>1114</v>
      </c>
      <c r="F106" s="2" t="s">
        <v>625</v>
      </c>
      <c r="G106" s="7">
        <v>2.7652362046757513</v>
      </c>
      <c r="H106" s="8">
        <v>3.1800216353771136</v>
      </c>
      <c r="J106" s="7"/>
      <c r="K106" s="7"/>
      <c r="M106" s="3" t="s">
        <v>40</v>
      </c>
      <c r="P106" s="1" t="s">
        <v>6</v>
      </c>
      <c r="Q106" s="2">
        <v>1114</v>
      </c>
      <c r="R106" s="2" t="s">
        <v>625</v>
      </c>
      <c r="S106" s="7">
        <f t="shared" si="11"/>
        <v>3.0143839867170366</v>
      </c>
      <c r="T106" s="8">
        <f>+H106+(H106*0.0901)</f>
        <v>3.4665415847245917</v>
      </c>
      <c r="W106" s="241"/>
    </row>
    <row r="107" spans="1:23" x14ac:dyDescent="0.3">
      <c r="A107" s="3" t="s">
        <v>24</v>
      </c>
      <c r="D107" s="1" t="s">
        <v>24</v>
      </c>
      <c r="E107" s="2">
        <v>1115</v>
      </c>
      <c r="G107" s="15">
        <v>581.64</v>
      </c>
      <c r="H107" s="17">
        <v>668.89</v>
      </c>
      <c r="J107" s="15"/>
      <c r="K107" s="15"/>
      <c r="M107" s="3" t="s">
        <v>24</v>
      </c>
      <c r="P107" s="1" t="s">
        <v>24</v>
      </c>
      <c r="Q107" s="2">
        <v>1115</v>
      </c>
      <c r="S107" s="15">
        <f t="shared" si="11"/>
        <v>603.16428695652178</v>
      </c>
      <c r="T107" s="17">
        <f>+H107+(H107*0.037)</f>
        <v>693.63892999999996</v>
      </c>
      <c r="W107" s="241"/>
    </row>
    <row r="108" spans="1:23" ht="8.15" customHeight="1" x14ac:dyDescent="0.3">
      <c r="A108" s="252"/>
      <c r="B108" s="253"/>
      <c r="C108" s="253"/>
      <c r="D108" s="253"/>
      <c r="E108" s="253"/>
      <c r="F108" s="253"/>
      <c r="G108" s="253"/>
      <c r="H108" s="254"/>
      <c r="M108" s="252"/>
      <c r="N108" s="253"/>
      <c r="O108" s="253"/>
      <c r="P108" s="253"/>
      <c r="Q108" s="253"/>
      <c r="R108" s="253"/>
      <c r="S108" s="253"/>
      <c r="T108" s="254"/>
    </row>
    <row r="109" spans="1:23" x14ac:dyDescent="0.3">
      <c r="A109" s="246" t="s">
        <v>36</v>
      </c>
      <c r="B109" s="247"/>
      <c r="C109" s="247"/>
      <c r="D109" s="247"/>
      <c r="E109" s="10" t="s">
        <v>0</v>
      </c>
      <c r="F109" s="10"/>
      <c r="G109" s="22" t="s">
        <v>1</v>
      </c>
      <c r="H109" s="23" t="s">
        <v>2</v>
      </c>
      <c r="M109" s="246" t="s">
        <v>36</v>
      </c>
      <c r="N109" s="247"/>
      <c r="O109" s="247"/>
      <c r="P109" s="247"/>
      <c r="Q109" s="10" t="s">
        <v>0</v>
      </c>
      <c r="R109" s="10"/>
      <c r="S109" s="22" t="s">
        <v>1</v>
      </c>
      <c r="T109" s="23" t="s">
        <v>2</v>
      </c>
    </row>
    <row r="110" spans="1:23" x14ac:dyDescent="0.3">
      <c r="A110" s="3" t="s">
        <v>3</v>
      </c>
      <c r="D110" s="1" t="s">
        <v>3</v>
      </c>
      <c r="E110" s="2">
        <v>1116</v>
      </c>
      <c r="F110" s="2" t="s">
        <v>619</v>
      </c>
      <c r="G110" s="15">
        <v>794.1</v>
      </c>
      <c r="H110" s="17">
        <v>913.22</v>
      </c>
      <c r="M110" s="3" t="s">
        <v>3</v>
      </c>
      <c r="P110" s="1" t="s">
        <v>3</v>
      </c>
      <c r="Q110" s="2">
        <v>1116</v>
      </c>
      <c r="R110" s="2" t="s">
        <v>619</v>
      </c>
      <c r="S110" s="15">
        <f t="shared" ref="S110:S112" si="12">+T110/1.15</f>
        <v>823.48620869565229</v>
      </c>
      <c r="T110" s="17">
        <f>+H110+(H110*0.037)</f>
        <v>947.00914</v>
      </c>
      <c r="W110" s="241"/>
    </row>
    <row r="111" spans="1:23" x14ac:dyDescent="0.3">
      <c r="A111" s="3" t="s">
        <v>40</v>
      </c>
      <c r="D111" s="1" t="s">
        <v>6</v>
      </c>
      <c r="E111" s="2">
        <v>1116</v>
      </c>
      <c r="F111" s="2" t="s">
        <v>619</v>
      </c>
      <c r="G111" s="7">
        <v>2.9727299750643845</v>
      </c>
      <c r="H111" s="8">
        <v>3.4186394713240418</v>
      </c>
      <c r="M111" s="3" t="s">
        <v>40</v>
      </c>
      <c r="P111" s="1" t="s">
        <v>6</v>
      </c>
      <c r="Q111" s="2">
        <v>1116</v>
      </c>
      <c r="R111" s="2" t="s">
        <v>619</v>
      </c>
      <c r="S111" s="7">
        <f t="shared" si="12"/>
        <v>3.2405729458176853</v>
      </c>
      <c r="T111" s="8">
        <f>+H111+(H111*0.0901)</f>
        <v>3.7266588876903377</v>
      </c>
      <c r="W111" s="241"/>
    </row>
    <row r="112" spans="1:23" x14ac:dyDescent="0.3">
      <c r="A112" s="3" t="s">
        <v>24</v>
      </c>
      <c r="D112" s="1" t="s">
        <v>24</v>
      </c>
      <c r="E112" s="2">
        <v>1118</v>
      </c>
      <c r="G112" s="4">
        <v>459.31</v>
      </c>
      <c r="H112" s="17">
        <v>528.21</v>
      </c>
      <c r="M112" s="3" t="s">
        <v>24</v>
      </c>
      <c r="P112" s="1" t="s">
        <v>24</v>
      </c>
      <c r="Q112" s="2">
        <v>1118</v>
      </c>
      <c r="S112" s="15">
        <f t="shared" si="12"/>
        <v>476.30762608695659</v>
      </c>
      <c r="T112" s="17">
        <f>+H112+(H112*0.037)</f>
        <v>547.75377000000003</v>
      </c>
      <c r="W112" s="241"/>
    </row>
    <row r="113" spans="1:23" ht="8.15" customHeight="1" x14ac:dyDescent="0.3">
      <c r="A113" s="252"/>
      <c r="B113" s="253"/>
      <c r="C113" s="253"/>
      <c r="D113" s="253"/>
      <c r="E113" s="253"/>
      <c r="F113" s="253"/>
      <c r="G113" s="253"/>
      <c r="H113" s="254"/>
      <c r="M113" s="252"/>
      <c r="N113" s="253"/>
      <c r="O113" s="253"/>
      <c r="P113" s="253"/>
      <c r="Q113" s="253"/>
      <c r="R113" s="253"/>
      <c r="S113" s="253"/>
      <c r="T113" s="254"/>
    </row>
    <row r="114" spans="1:23" x14ac:dyDescent="0.3">
      <c r="A114" s="246" t="s">
        <v>37</v>
      </c>
      <c r="B114" s="247"/>
      <c r="C114" s="247"/>
      <c r="D114" s="247"/>
      <c r="E114" s="10" t="s">
        <v>0</v>
      </c>
      <c r="F114" s="10"/>
      <c r="G114" s="22" t="s">
        <v>1</v>
      </c>
      <c r="H114" s="23" t="s">
        <v>2</v>
      </c>
      <c r="M114" s="246" t="s">
        <v>37</v>
      </c>
      <c r="N114" s="247"/>
      <c r="O114" s="247"/>
      <c r="P114" s="247"/>
      <c r="Q114" s="10" t="s">
        <v>0</v>
      </c>
      <c r="R114" s="10"/>
      <c r="S114" s="22" t="s">
        <v>1</v>
      </c>
      <c r="T114" s="23" t="s">
        <v>2</v>
      </c>
    </row>
    <row r="115" spans="1:23" x14ac:dyDescent="0.3">
      <c r="A115" s="3" t="s">
        <v>3</v>
      </c>
      <c r="D115" s="1" t="s">
        <v>3</v>
      </c>
      <c r="E115" s="2">
        <v>1117</v>
      </c>
      <c r="F115" s="2" t="s">
        <v>626</v>
      </c>
      <c r="G115" s="15">
        <v>1250.1500000000001</v>
      </c>
      <c r="H115" s="17">
        <v>1437.67</v>
      </c>
      <c r="M115" s="3" t="s">
        <v>3</v>
      </c>
      <c r="P115" s="1" t="s">
        <v>3</v>
      </c>
      <c r="Q115" s="2">
        <v>1117</v>
      </c>
      <c r="R115" s="2" t="s">
        <v>626</v>
      </c>
      <c r="S115" s="15">
        <f t="shared" ref="S115:S117" si="13">+T115/1.15</f>
        <v>1296.4032956521742</v>
      </c>
      <c r="T115" s="17">
        <f>+H115+(H115*0.037)</f>
        <v>1490.8637900000001</v>
      </c>
      <c r="W115" s="241"/>
    </row>
    <row r="116" spans="1:23" x14ac:dyDescent="0.3">
      <c r="A116" s="3" t="s">
        <v>40</v>
      </c>
      <c r="D116" s="1" t="s">
        <v>6</v>
      </c>
      <c r="E116" s="2">
        <v>1117</v>
      </c>
      <c r="F116" s="2" t="s">
        <v>626</v>
      </c>
      <c r="G116" s="7">
        <v>3.0049777339821859</v>
      </c>
      <c r="H116" s="8">
        <v>3.4557243940795135</v>
      </c>
      <c r="M116" s="3" t="s">
        <v>40</v>
      </c>
      <c r="P116" s="1" t="s">
        <v>6</v>
      </c>
      <c r="Q116" s="2">
        <v>1117</v>
      </c>
      <c r="R116" s="2" t="s">
        <v>626</v>
      </c>
      <c r="S116" s="7">
        <f t="shared" si="13"/>
        <v>3.2757262278139807</v>
      </c>
      <c r="T116" s="8">
        <f>+H116+(H116*0.0901)</f>
        <v>3.7670851619860777</v>
      </c>
      <c r="W116" s="241"/>
    </row>
    <row r="117" spans="1:23" x14ac:dyDescent="0.3">
      <c r="A117" s="3" t="s">
        <v>24</v>
      </c>
      <c r="D117" s="1" t="s">
        <v>24</v>
      </c>
      <c r="E117" s="2">
        <v>1118</v>
      </c>
      <c r="G117" s="4">
        <v>459.31</v>
      </c>
      <c r="H117" s="17">
        <v>528.21</v>
      </c>
      <c r="M117" s="3" t="s">
        <v>24</v>
      </c>
      <c r="P117" s="1" t="s">
        <v>24</v>
      </c>
      <c r="Q117" s="2">
        <v>1118</v>
      </c>
      <c r="S117" s="15">
        <f t="shared" si="13"/>
        <v>476.30762608695659</v>
      </c>
      <c r="T117" s="17">
        <f>+H117+(H117*0.037)</f>
        <v>547.75377000000003</v>
      </c>
      <c r="W117" s="241"/>
    </row>
    <row r="118" spans="1:23" ht="8.15" customHeight="1" x14ac:dyDescent="0.3">
      <c r="A118" s="256"/>
      <c r="B118" s="257"/>
      <c r="C118" s="257"/>
      <c r="D118" s="257"/>
      <c r="E118" s="257"/>
      <c r="F118" s="257"/>
      <c r="G118" s="257"/>
      <c r="H118" s="258"/>
      <c r="M118" s="256"/>
      <c r="N118" s="257"/>
      <c r="O118" s="257"/>
      <c r="P118" s="257"/>
      <c r="Q118" s="257"/>
      <c r="R118" s="257"/>
      <c r="S118" s="257"/>
      <c r="T118" s="258"/>
    </row>
    <row r="119" spans="1:23" ht="8.15" customHeight="1" x14ac:dyDescent="0.3">
      <c r="A119" s="259"/>
      <c r="B119" s="260"/>
      <c r="C119" s="260"/>
      <c r="D119" s="260"/>
      <c r="E119" s="260"/>
      <c r="F119" s="260"/>
      <c r="G119" s="260"/>
      <c r="H119" s="261"/>
      <c r="M119" s="259"/>
      <c r="N119" s="260"/>
      <c r="O119" s="260"/>
      <c r="P119" s="260"/>
      <c r="Q119" s="260"/>
      <c r="R119" s="260"/>
      <c r="S119" s="260"/>
      <c r="T119" s="261"/>
    </row>
    <row r="120" spans="1:23" x14ac:dyDescent="0.3">
      <c r="A120" s="246" t="s">
        <v>101</v>
      </c>
      <c r="B120" s="247"/>
      <c r="C120" s="247"/>
      <c r="D120" s="247"/>
      <c r="E120" s="247"/>
      <c r="F120" s="247"/>
      <c r="G120" s="247"/>
      <c r="H120" s="255"/>
      <c r="M120" s="246" t="s">
        <v>101</v>
      </c>
      <c r="N120" s="247"/>
      <c r="O120" s="247"/>
      <c r="P120" s="247"/>
      <c r="Q120" s="247"/>
      <c r="R120" s="247"/>
      <c r="S120" s="247"/>
      <c r="T120" s="255"/>
    </row>
    <row r="121" spans="1:23" x14ac:dyDescent="0.3">
      <c r="A121" s="246" t="s">
        <v>716</v>
      </c>
      <c r="B121" s="247"/>
      <c r="C121" s="247"/>
      <c r="D121" s="247"/>
      <c r="E121" s="247"/>
      <c r="F121" s="247"/>
      <c r="G121" s="247"/>
      <c r="H121" s="255"/>
      <c r="M121" s="246" t="s">
        <v>753</v>
      </c>
      <c r="N121" s="247"/>
      <c r="O121" s="247"/>
      <c r="P121" s="247"/>
      <c r="Q121" s="247"/>
      <c r="R121" s="247"/>
      <c r="S121" s="247"/>
      <c r="T121" s="255"/>
    </row>
    <row r="122" spans="1:23" ht="8.15" customHeight="1" x14ac:dyDescent="0.3">
      <c r="A122" s="252"/>
      <c r="B122" s="253"/>
      <c r="C122" s="253"/>
      <c r="D122" s="253"/>
      <c r="E122" s="253"/>
      <c r="F122" s="253"/>
      <c r="G122" s="253"/>
      <c r="H122" s="254"/>
      <c r="M122" s="252"/>
      <c r="N122" s="253"/>
      <c r="O122" s="253"/>
      <c r="P122" s="253"/>
      <c r="Q122" s="253"/>
      <c r="R122" s="253"/>
      <c r="S122" s="253"/>
      <c r="T122" s="254"/>
    </row>
    <row r="123" spans="1:23" x14ac:dyDescent="0.3">
      <c r="A123" s="246" t="s">
        <v>38</v>
      </c>
      <c r="B123" s="247"/>
      <c r="C123" s="247"/>
      <c r="D123" s="247"/>
      <c r="E123" s="10" t="s">
        <v>0</v>
      </c>
      <c r="F123" s="10"/>
      <c r="G123" s="22" t="s">
        <v>1</v>
      </c>
      <c r="H123" s="23" t="s">
        <v>2</v>
      </c>
      <c r="M123" s="246" t="s">
        <v>38</v>
      </c>
      <c r="N123" s="247"/>
      <c r="O123" s="247"/>
      <c r="P123" s="247"/>
      <c r="Q123" s="10" t="s">
        <v>0</v>
      </c>
      <c r="R123" s="10"/>
      <c r="S123" s="22" t="s">
        <v>1</v>
      </c>
      <c r="T123" s="23" t="s">
        <v>2</v>
      </c>
    </row>
    <row r="124" spans="1:23" x14ac:dyDescent="0.3">
      <c r="A124" s="3" t="s">
        <v>3</v>
      </c>
      <c r="D124" s="1" t="s">
        <v>3</v>
      </c>
      <c r="E124" s="2">
        <v>1119</v>
      </c>
      <c r="F124" s="2" t="s">
        <v>627</v>
      </c>
      <c r="G124" s="4">
        <v>2380.1799999999998</v>
      </c>
      <c r="H124" s="17">
        <v>2737.21</v>
      </c>
      <c r="M124" s="3" t="s">
        <v>3</v>
      </c>
      <c r="P124" s="1" t="s">
        <v>3</v>
      </c>
      <c r="Q124" s="2">
        <v>1119</v>
      </c>
      <c r="R124" s="2" t="s">
        <v>627</v>
      </c>
      <c r="S124" s="15">
        <f t="shared" ref="S124:S125" si="14">+T124/1.15</f>
        <v>2468.2493652173916</v>
      </c>
      <c r="T124" s="17">
        <f>+H124+(H124*0.037)</f>
        <v>2838.48677</v>
      </c>
      <c r="W124" s="241"/>
    </row>
    <row r="125" spans="1:23" x14ac:dyDescent="0.3">
      <c r="A125" s="3" t="s">
        <v>40</v>
      </c>
      <c r="D125" s="1" t="s">
        <v>6</v>
      </c>
      <c r="E125" s="2">
        <v>1119</v>
      </c>
      <c r="F125" s="2" t="s">
        <v>627</v>
      </c>
      <c r="G125" s="181">
        <v>1.6623753697136259</v>
      </c>
      <c r="H125" s="8">
        <v>1.9117316751706697</v>
      </c>
      <c r="M125" s="3" t="s">
        <v>40</v>
      </c>
      <c r="P125" s="1" t="s">
        <v>6</v>
      </c>
      <c r="Q125" s="2">
        <v>1119</v>
      </c>
      <c r="R125" s="2" t="s">
        <v>627</v>
      </c>
      <c r="S125" s="7">
        <f t="shared" si="14"/>
        <v>1.8121553905248238</v>
      </c>
      <c r="T125" s="8">
        <f>+H125+(H125*0.0901)</f>
        <v>2.0839786991035472</v>
      </c>
      <c r="W125" s="241"/>
    </row>
    <row r="126" spans="1:23" ht="8.15" customHeight="1" x14ac:dyDescent="0.3">
      <c r="A126" s="252"/>
      <c r="B126" s="253"/>
      <c r="C126" s="253"/>
      <c r="D126" s="253"/>
      <c r="E126" s="253"/>
      <c r="F126" s="253"/>
      <c r="G126" s="253"/>
      <c r="H126" s="254"/>
      <c r="M126" s="252"/>
      <c r="N126" s="253"/>
      <c r="O126" s="253"/>
      <c r="P126" s="253"/>
      <c r="Q126" s="253"/>
      <c r="R126" s="253"/>
      <c r="S126" s="253"/>
      <c r="T126" s="254"/>
    </row>
    <row r="127" spans="1:23" x14ac:dyDescent="0.3">
      <c r="A127" s="280" t="s">
        <v>692</v>
      </c>
      <c r="B127" s="281"/>
      <c r="C127" s="281"/>
      <c r="D127" s="281"/>
      <c r="E127" s="228" t="s">
        <v>0</v>
      </c>
      <c r="F127" s="228"/>
      <c r="G127" s="229" t="s">
        <v>1</v>
      </c>
      <c r="H127" s="230" t="s">
        <v>2</v>
      </c>
      <c r="M127" s="280" t="s">
        <v>692</v>
      </c>
      <c r="N127" s="281"/>
      <c r="O127" s="281"/>
      <c r="P127" s="281"/>
      <c r="Q127" s="228" t="s">
        <v>0</v>
      </c>
      <c r="R127" s="228"/>
      <c r="S127" s="229" t="s">
        <v>1</v>
      </c>
      <c r="T127" s="230" t="s">
        <v>2</v>
      </c>
    </row>
    <row r="128" spans="1:23" x14ac:dyDescent="0.3">
      <c r="A128" s="231" t="s">
        <v>40</v>
      </c>
      <c r="B128" s="232"/>
      <c r="C128" s="232"/>
      <c r="D128" s="232" t="s">
        <v>6</v>
      </c>
      <c r="E128" s="233">
        <v>1119</v>
      </c>
      <c r="F128" s="233"/>
      <c r="G128" s="236">
        <v>2.4308000000000001</v>
      </c>
      <c r="H128" s="235">
        <v>2.7953999999999999</v>
      </c>
      <c r="M128" s="231" t="s">
        <v>40</v>
      </c>
      <c r="N128" s="232"/>
      <c r="O128" s="232"/>
      <c r="P128" s="232" t="s">
        <v>6</v>
      </c>
      <c r="Q128" s="233">
        <v>1119</v>
      </c>
      <c r="R128" s="233"/>
      <c r="S128" s="236">
        <f t="shared" ref="S128:S129" si="15">+T128/1.15</f>
        <v>2.6497961217391306</v>
      </c>
      <c r="T128" s="235">
        <f>+H128+(H128*0.0901)</f>
        <v>3.0472655399999997</v>
      </c>
      <c r="W128" s="241"/>
    </row>
    <row r="129" spans="1:23" x14ac:dyDescent="0.3">
      <c r="A129" s="231" t="s">
        <v>693</v>
      </c>
      <c r="B129" s="232"/>
      <c r="C129" s="232"/>
      <c r="D129" s="232" t="s">
        <v>694</v>
      </c>
      <c r="E129" s="233"/>
      <c r="F129" s="233"/>
      <c r="G129" s="234">
        <v>389.15319130434784</v>
      </c>
      <c r="H129" s="237">
        <v>447.52616999999998</v>
      </c>
      <c r="M129" s="231" t="s">
        <v>693</v>
      </c>
      <c r="N129" s="232"/>
      <c r="O129" s="232"/>
      <c r="P129" s="232" t="s">
        <v>694</v>
      </c>
      <c r="Q129" s="233"/>
      <c r="R129" s="233"/>
      <c r="S129" s="234">
        <f t="shared" si="15"/>
        <v>424.21589384086957</v>
      </c>
      <c r="T129" s="237">
        <f>+H129+(H129*0.0901)</f>
        <v>487.84827791699996</v>
      </c>
      <c r="W129" s="241"/>
    </row>
    <row r="130" spans="1:23" ht="9.65" customHeight="1" x14ac:dyDescent="0.3">
      <c r="A130" s="26"/>
      <c r="B130" s="6"/>
      <c r="C130" s="6"/>
      <c r="D130" s="6"/>
      <c r="E130" s="6"/>
      <c r="F130" s="6"/>
      <c r="G130" s="6"/>
      <c r="H130" s="212"/>
      <c r="M130" s="3"/>
      <c r="S130" s="7"/>
      <c r="T130" s="8"/>
    </row>
    <row r="131" spans="1:23" x14ac:dyDescent="0.3">
      <c r="A131" s="246" t="s">
        <v>42</v>
      </c>
      <c r="B131" s="247"/>
      <c r="C131" s="247"/>
      <c r="D131" s="247"/>
      <c r="E131" s="10" t="s">
        <v>0</v>
      </c>
      <c r="F131" s="10"/>
      <c r="G131" s="22" t="s">
        <v>1</v>
      </c>
      <c r="H131" s="23" t="s">
        <v>2</v>
      </c>
      <c r="M131" s="246" t="s">
        <v>684</v>
      </c>
      <c r="N131" s="247"/>
      <c r="O131" s="247"/>
      <c r="P131" s="247"/>
      <c r="Q131" s="10" t="s">
        <v>0</v>
      </c>
      <c r="R131" s="10"/>
      <c r="S131" s="22" t="s">
        <v>1</v>
      </c>
      <c r="T131" s="23" t="s">
        <v>2</v>
      </c>
    </row>
    <row r="132" spans="1:23" x14ac:dyDescent="0.3">
      <c r="A132" s="3" t="s">
        <v>3</v>
      </c>
      <c r="D132" s="1" t="s">
        <v>3</v>
      </c>
      <c r="E132" s="2">
        <v>1120</v>
      </c>
      <c r="F132" s="2" t="s">
        <v>628</v>
      </c>
      <c r="G132" s="15">
        <v>21918</v>
      </c>
      <c r="H132" s="17">
        <v>25205.7</v>
      </c>
      <c r="M132" s="3" t="s">
        <v>3</v>
      </c>
      <c r="P132" s="1" t="s">
        <v>3</v>
      </c>
      <c r="Q132" s="2">
        <v>1120</v>
      </c>
      <c r="R132" s="2" t="s">
        <v>628</v>
      </c>
      <c r="S132" s="15">
        <f t="shared" ref="S132:S133" si="16">+T132/1.15</f>
        <v>23892.869565217392</v>
      </c>
      <c r="T132" s="17">
        <v>27476.799999999999</v>
      </c>
      <c r="W132" s="242"/>
    </row>
    <row r="133" spans="1:23" x14ac:dyDescent="0.3">
      <c r="A133" s="3" t="s">
        <v>41</v>
      </c>
      <c r="D133" s="1" t="s">
        <v>39</v>
      </c>
      <c r="E133" s="2">
        <v>1120</v>
      </c>
      <c r="F133" s="2" t="s">
        <v>628</v>
      </c>
      <c r="G133" s="15">
        <v>547.95000000000005</v>
      </c>
      <c r="H133" s="17">
        <v>630.14</v>
      </c>
      <c r="M133" s="3" t="s">
        <v>41</v>
      </c>
      <c r="P133" s="1" t="s">
        <v>39</v>
      </c>
      <c r="Q133" s="2">
        <v>1120</v>
      </c>
      <c r="R133" s="2" t="s">
        <v>628</v>
      </c>
      <c r="S133" s="15">
        <f t="shared" si="16"/>
        <v>597.31792521739135</v>
      </c>
      <c r="T133" s="17">
        <f>+H133+(H133*0.0901)</f>
        <v>686.91561400000001</v>
      </c>
      <c r="W133" s="241"/>
    </row>
    <row r="134" spans="1:23" ht="8.15" customHeight="1" x14ac:dyDescent="0.3">
      <c r="A134" s="256"/>
      <c r="B134" s="257"/>
      <c r="C134" s="257"/>
      <c r="D134" s="257"/>
      <c r="E134" s="257"/>
      <c r="F134" s="257"/>
      <c r="G134" s="257"/>
      <c r="H134" s="258"/>
      <c r="M134" s="256"/>
      <c r="N134" s="257"/>
      <c r="O134" s="257"/>
      <c r="P134" s="257"/>
      <c r="Q134" s="257"/>
      <c r="R134" s="257"/>
      <c r="S134" s="257"/>
      <c r="T134" s="258"/>
    </row>
    <row r="135" spans="1:23" ht="8.15" customHeight="1" x14ac:dyDescent="0.3">
      <c r="A135" s="279"/>
      <c r="B135" s="279"/>
      <c r="C135" s="279"/>
      <c r="D135" s="279"/>
      <c r="E135" s="279"/>
      <c r="F135" s="279"/>
      <c r="G135" s="279"/>
      <c r="H135" s="279"/>
      <c r="M135" s="253"/>
      <c r="N135" s="253"/>
      <c r="O135" s="253"/>
      <c r="P135" s="253"/>
      <c r="Q135" s="253"/>
      <c r="R135" s="253"/>
      <c r="S135" s="253"/>
      <c r="T135" s="253"/>
    </row>
    <row r="136" spans="1:23" ht="57.75" customHeight="1" x14ac:dyDescent="0.3">
      <c r="A136" s="262" t="s">
        <v>720</v>
      </c>
      <c r="B136" s="263"/>
      <c r="C136" s="263"/>
      <c r="D136" s="263"/>
      <c r="E136" s="263"/>
      <c r="F136" s="263"/>
      <c r="G136" s="263"/>
      <c r="H136" s="264"/>
      <c r="M136" s="299" t="s">
        <v>746</v>
      </c>
      <c r="N136" s="300"/>
      <c r="O136" s="300"/>
      <c r="P136" s="300"/>
      <c r="Q136" s="300"/>
      <c r="R136" s="300"/>
      <c r="S136" s="300"/>
      <c r="T136" s="301"/>
    </row>
    <row r="137" spans="1:23" x14ac:dyDescent="0.3">
      <c r="A137" s="265" t="s">
        <v>13</v>
      </c>
      <c r="B137" s="265"/>
      <c r="C137" s="265"/>
      <c r="D137" s="265"/>
      <c r="E137" s="265"/>
      <c r="F137" s="265"/>
      <c r="G137" s="265"/>
      <c r="H137" s="265"/>
      <c r="M137" s="266" t="s">
        <v>13</v>
      </c>
      <c r="N137" s="266"/>
      <c r="O137" s="266"/>
      <c r="P137" s="266"/>
      <c r="Q137" s="266"/>
      <c r="R137" s="266"/>
      <c r="S137" s="266"/>
      <c r="T137" s="266"/>
    </row>
    <row r="138" spans="1:23" ht="8.15" customHeight="1" x14ac:dyDescent="0.3">
      <c r="A138" s="266"/>
      <c r="B138" s="266"/>
      <c r="C138" s="266"/>
      <c r="D138" s="266"/>
      <c r="E138" s="266"/>
      <c r="F138" s="266"/>
      <c r="G138" s="266"/>
      <c r="H138" s="266"/>
      <c r="M138" s="266"/>
      <c r="N138" s="266"/>
      <c r="O138" s="266"/>
      <c r="P138" s="266"/>
      <c r="Q138" s="266"/>
      <c r="R138" s="266"/>
      <c r="S138" s="266"/>
      <c r="T138" s="266"/>
    </row>
    <row r="139" spans="1:23" ht="8.15" customHeight="1" x14ac:dyDescent="0.45">
      <c r="A139" s="269"/>
      <c r="B139" s="269"/>
      <c r="C139" s="269"/>
      <c r="D139" s="269"/>
      <c r="E139" s="269"/>
      <c r="F139" s="269"/>
      <c r="G139" s="269"/>
      <c r="H139" s="269"/>
      <c r="M139" s="302"/>
      <c r="N139" s="302"/>
      <c r="O139" s="302"/>
      <c r="P139" s="302"/>
      <c r="Q139" s="302"/>
      <c r="R139" s="302"/>
      <c r="S139" s="302"/>
      <c r="T139" s="302"/>
    </row>
    <row r="140" spans="1:23" ht="15.5" x14ac:dyDescent="0.35">
      <c r="A140" s="273" t="s">
        <v>667</v>
      </c>
      <c r="B140" s="274"/>
      <c r="C140" s="274"/>
      <c r="D140" s="274"/>
      <c r="E140" s="274"/>
      <c r="F140" s="274"/>
      <c r="G140" s="274"/>
      <c r="H140" s="275"/>
      <c r="M140" s="273" t="s">
        <v>667</v>
      </c>
      <c r="N140" s="274"/>
      <c r="O140" s="274"/>
      <c r="P140" s="274"/>
      <c r="Q140" s="274"/>
      <c r="R140" s="274"/>
      <c r="S140" s="274"/>
      <c r="T140" s="275"/>
    </row>
    <row r="141" spans="1:23" ht="8.15" customHeight="1" x14ac:dyDescent="0.3">
      <c r="A141" s="259"/>
      <c r="B141" s="260"/>
      <c r="C141" s="260"/>
      <c r="D141" s="260"/>
      <c r="E141" s="260"/>
      <c r="F141" s="260"/>
      <c r="G141" s="260"/>
      <c r="H141" s="261"/>
      <c r="M141" s="259"/>
      <c r="N141" s="260"/>
      <c r="O141" s="260"/>
      <c r="P141" s="260"/>
      <c r="Q141" s="260"/>
      <c r="R141" s="260"/>
      <c r="S141" s="260"/>
      <c r="T141" s="261"/>
    </row>
    <row r="142" spans="1:23" x14ac:dyDescent="0.3">
      <c r="A142" s="246" t="s">
        <v>101</v>
      </c>
      <c r="B142" s="247"/>
      <c r="C142" s="247"/>
      <c r="D142" s="247"/>
      <c r="E142" s="247"/>
      <c r="F142" s="247"/>
      <c r="G142" s="247"/>
      <c r="H142" s="255"/>
      <c r="M142" s="246" t="s">
        <v>101</v>
      </c>
      <c r="N142" s="247"/>
      <c r="O142" s="247"/>
      <c r="P142" s="247"/>
      <c r="Q142" s="247"/>
      <c r="R142" s="247"/>
      <c r="S142" s="247"/>
      <c r="T142" s="255"/>
    </row>
    <row r="143" spans="1:23" x14ac:dyDescent="0.3">
      <c r="A143" s="246" t="s">
        <v>715</v>
      </c>
      <c r="B143" s="247"/>
      <c r="C143" s="247"/>
      <c r="D143" s="247"/>
      <c r="E143" s="247"/>
      <c r="F143" s="247"/>
      <c r="G143" s="247"/>
      <c r="H143" s="255"/>
      <c r="M143" s="246" t="s">
        <v>754</v>
      </c>
      <c r="N143" s="247"/>
      <c r="O143" s="247"/>
      <c r="P143" s="247"/>
      <c r="Q143" s="247"/>
      <c r="R143" s="247"/>
      <c r="S143" s="247"/>
      <c r="T143" s="255"/>
    </row>
    <row r="144" spans="1:23" ht="13.9" customHeight="1" x14ac:dyDescent="0.3">
      <c r="A144" s="243" t="s">
        <v>714</v>
      </c>
      <c r="B144" s="244"/>
      <c r="C144" s="244"/>
      <c r="D144" s="244"/>
      <c r="E144" s="244"/>
      <c r="F144" s="244"/>
      <c r="G144" s="244"/>
      <c r="H144" s="245"/>
      <c r="M144" s="243" t="s">
        <v>734</v>
      </c>
      <c r="N144" s="244"/>
      <c r="O144" s="244"/>
      <c r="P144" s="244"/>
      <c r="Q144" s="244"/>
      <c r="R144" s="244"/>
      <c r="S144" s="244"/>
      <c r="T144" s="245"/>
    </row>
    <row r="145" spans="1:23" ht="6" customHeight="1" x14ac:dyDescent="0.3">
      <c r="A145" s="26"/>
      <c r="B145" s="6"/>
      <c r="C145" s="6"/>
      <c r="D145" s="6"/>
      <c r="E145" s="6"/>
      <c r="F145" s="6"/>
      <c r="G145" s="6"/>
      <c r="H145" s="212"/>
      <c r="M145" s="238"/>
      <c r="N145" s="239"/>
      <c r="O145" s="239"/>
      <c r="P145" s="239"/>
      <c r="Q145" s="239"/>
      <c r="R145" s="239"/>
      <c r="S145" s="239"/>
      <c r="T145" s="240"/>
    </row>
    <row r="146" spans="1:23" x14ac:dyDescent="0.3">
      <c r="A146" s="246" t="s">
        <v>43</v>
      </c>
      <c r="B146" s="247"/>
      <c r="C146" s="247"/>
      <c r="D146" s="247"/>
      <c r="E146" s="10" t="s">
        <v>0</v>
      </c>
      <c r="F146" s="10"/>
      <c r="G146" s="22" t="s">
        <v>1</v>
      </c>
      <c r="H146" s="23" t="s">
        <v>2</v>
      </c>
      <c r="M146" s="246" t="s">
        <v>43</v>
      </c>
      <c r="N146" s="247"/>
      <c r="O146" s="247"/>
      <c r="P146" s="247"/>
      <c r="Q146" s="10" t="s">
        <v>0</v>
      </c>
      <c r="R146" s="10"/>
      <c r="S146" s="22" t="s">
        <v>1</v>
      </c>
      <c r="T146" s="23" t="s">
        <v>2</v>
      </c>
    </row>
    <row r="147" spans="1:23" x14ac:dyDescent="0.3">
      <c r="A147" s="3" t="s">
        <v>3</v>
      </c>
      <c r="D147" s="1" t="s">
        <v>3</v>
      </c>
      <c r="E147" s="2">
        <v>1121</v>
      </c>
      <c r="F147" s="2" t="s">
        <v>629</v>
      </c>
      <c r="G147" s="40">
        <v>2572.5500000000002</v>
      </c>
      <c r="H147" s="17">
        <v>2958.43</v>
      </c>
      <c r="M147" s="3" t="s">
        <v>3</v>
      </c>
      <c r="P147" s="1" t="s">
        <v>3</v>
      </c>
      <c r="Q147" s="2">
        <v>1121</v>
      </c>
      <c r="R147" s="2" t="s">
        <v>629</v>
      </c>
      <c r="S147" s="15">
        <f t="shared" ref="S147:S148" si="17">+T147/1.15</f>
        <v>2667.7320956521739</v>
      </c>
      <c r="T147" s="17">
        <f>+H147+(H147*0.037)</f>
        <v>3067.8919099999998</v>
      </c>
      <c r="W147" s="241"/>
    </row>
    <row r="148" spans="1:23" x14ac:dyDescent="0.3">
      <c r="A148" s="3" t="s">
        <v>40</v>
      </c>
      <c r="D148" s="1" t="s">
        <v>6</v>
      </c>
      <c r="E148" s="2">
        <v>1121</v>
      </c>
      <c r="F148" s="2" t="s">
        <v>629</v>
      </c>
      <c r="G148" s="179">
        <v>1.7781018612028714</v>
      </c>
      <c r="H148" s="180">
        <v>2.044817140383302</v>
      </c>
      <c r="M148" s="3" t="s">
        <v>40</v>
      </c>
      <c r="P148" s="1" t="s">
        <v>6</v>
      </c>
      <c r="Q148" s="2">
        <v>1121</v>
      </c>
      <c r="R148" s="2" t="s">
        <v>629</v>
      </c>
      <c r="S148" s="7">
        <f t="shared" si="17"/>
        <v>1.93830883889725</v>
      </c>
      <c r="T148" s="8">
        <f>+H148+(H148*0.0901)</f>
        <v>2.2290551647318373</v>
      </c>
      <c r="W148" s="241"/>
    </row>
    <row r="149" spans="1:23" x14ac:dyDescent="0.3">
      <c r="A149" s="3" t="s">
        <v>44</v>
      </c>
      <c r="D149" s="1" t="s">
        <v>45</v>
      </c>
      <c r="E149" s="2">
        <v>1122</v>
      </c>
      <c r="F149" s="2" t="s">
        <v>629</v>
      </c>
      <c r="G149" s="40">
        <v>562.04</v>
      </c>
      <c r="H149" s="17">
        <v>646.35</v>
      </c>
      <c r="M149" s="3" t="s">
        <v>44</v>
      </c>
      <c r="P149" s="1" t="s">
        <v>45</v>
      </c>
      <c r="Q149" s="2">
        <v>1122</v>
      </c>
      <c r="R149" s="2" t="s">
        <v>629</v>
      </c>
      <c r="S149" s="15">
        <f t="shared" ref="S149" si="18">+T149/1.15</f>
        <v>612.68359565217395</v>
      </c>
      <c r="T149" s="17">
        <f>+H149+(H149*0.0901)</f>
        <v>704.58613500000001</v>
      </c>
      <c r="W149" s="241"/>
    </row>
    <row r="150" spans="1:23" ht="8.15" customHeight="1" x14ac:dyDescent="0.3">
      <c r="A150" s="252"/>
      <c r="B150" s="253"/>
      <c r="C150" s="253"/>
      <c r="D150" s="253"/>
      <c r="E150" s="253"/>
      <c r="F150" s="253"/>
      <c r="G150" s="253"/>
      <c r="H150" s="254"/>
      <c r="M150" s="252"/>
      <c r="N150" s="253"/>
      <c r="O150" s="253"/>
      <c r="P150" s="253"/>
      <c r="Q150" s="253"/>
      <c r="R150" s="253"/>
      <c r="S150" s="253"/>
      <c r="T150" s="254"/>
    </row>
    <row r="151" spans="1:23" x14ac:dyDescent="0.3">
      <c r="A151" s="246" t="s">
        <v>46</v>
      </c>
      <c r="B151" s="247"/>
      <c r="C151" s="247"/>
      <c r="D151" s="247"/>
      <c r="E151" s="10" t="s">
        <v>0</v>
      </c>
      <c r="F151" s="10"/>
      <c r="G151" s="22"/>
      <c r="H151" s="23" t="s">
        <v>66</v>
      </c>
      <c r="M151" s="246" t="s">
        <v>46</v>
      </c>
      <c r="N151" s="247"/>
      <c r="O151" s="247"/>
      <c r="P151" s="247"/>
      <c r="Q151" s="10" t="s">
        <v>0</v>
      </c>
      <c r="R151" s="10"/>
      <c r="S151" s="22"/>
      <c r="T151" s="23" t="s">
        <v>66</v>
      </c>
    </row>
    <row r="152" spans="1:23" x14ac:dyDescent="0.3">
      <c r="A152" s="3" t="s">
        <v>40</v>
      </c>
      <c r="D152" s="1" t="s">
        <v>6</v>
      </c>
      <c r="E152" s="2">
        <v>1123</v>
      </c>
      <c r="F152" s="2" t="s">
        <v>630</v>
      </c>
      <c r="H152" s="8">
        <v>1.4643999999999999</v>
      </c>
      <c r="M152" s="3" t="s">
        <v>40</v>
      </c>
      <c r="P152" s="1" t="s">
        <v>6</v>
      </c>
      <c r="Q152" s="2">
        <v>1123</v>
      </c>
      <c r="R152" s="2" t="s">
        <v>630</v>
      </c>
      <c r="T152" s="8">
        <f>+H152+(H152*0.037)</f>
        <v>1.5185827999999999</v>
      </c>
      <c r="W152" s="241"/>
    </row>
    <row r="153" spans="1:23" x14ac:dyDescent="0.3">
      <c r="A153" s="3" t="s">
        <v>44</v>
      </c>
      <c r="D153" s="1" t="s">
        <v>45</v>
      </c>
      <c r="E153" s="2">
        <v>1124</v>
      </c>
      <c r="F153" s="2" t="s">
        <v>630</v>
      </c>
      <c r="H153" s="17">
        <v>465.27</v>
      </c>
      <c r="M153" s="3" t="s">
        <v>44</v>
      </c>
      <c r="P153" s="1" t="s">
        <v>45</v>
      </c>
      <c r="Q153" s="2">
        <v>1124</v>
      </c>
      <c r="R153" s="2" t="s">
        <v>630</v>
      </c>
      <c r="T153" s="17">
        <f>+H153+(H153*0.037)</f>
        <v>482.48498999999998</v>
      </c>
      <c r="W153" s="241"/>
    </row>
    <row r="154" spans="1:23" ht="8.15" customHeight="1" x14ac:dyDescent="0.3">
      <c r="A154" s="256"/>
      <c r="B154" s="257"/>
      <c r="C154" s="257"/>
      <c r="D154" s="257"/>
      <c r="E154" s="257"/>
      <c r="F154" s="257"/>
      <c r="G154" s="257"/>
      <c r="H154" s="258"/>
      <c r="M154" s="256"/>
      <c r="N154" s="257"/>
      <c r="O154" s="257"/>
      <c r="P154" s="257"/>
      <c r="Q154" s="257"/>
      <c r="R154" s="257"/>
      <c r="S154" s="257"/>
      <c r="T154" s="258"/>
    </row>
    <row r="155" spans="1:23" ht="8.15" customHeight="1" x14ac:dyDescent="0.3">
      <c r="A155" s="259"/>
      <c r="B155" s="260"/>
      <c r="C155" s="260"/>
      <c r="D155" s="260"/>
      <c r="E155" s="260"/>
      <c r="F155" s="260"/>
      <c r="G155" s="260"/>
      <c r="H155" s="261"/>
      <c r="M155" s="259"/>
      <c r="N155" s="260"/>
      <c r="O155" s="260"/>
      <c r="P155" s="260"/>
      <c r="Q155" s="260"/>
      <c r="R155" s="260"/>
      <c r="S155" s="260"/>
      <c r="T155" s="261"/>
    </row>
    <row r="156" spans="1:23" x14ac:dyDescent="0.3">
      <c r="A156" s="246" t="s">
        <v>101</v>
      </c>
      <c r="B156" s="247"/>
      <c r="C156" s="247"/>
      <c r="D156" s="247"/>
      <c r="E156" s="247"/>
      <c r="F156" s="247"/>
      <c r="G156" s="247"/>
      <c r="H156" s="255"/>
      <c r="M156" s="246" t="s">
        <v>101</v>
      </c>
      <c r="N156" s="247"/>
      <c r="O156" s="247"/>
      <c r="P156" s="247"/>
      <c r="Q156" s="247"/>
      <c r="R156" s="247"/>
      <c r="S156" s="247"/>
      <c r="T156" s="255"/>
    </row>
    <row r="157" spans="1:23" x14ac:dyDescent="0.3">
      <c r="A157" s="246" t="s">
        <v>713</v>
      </c>
      <c r="B157" s="247"/>
      <c r="C157" s="247"/>
      <c r="D157" s="247"/>
      <c r="E157" s="247"/>
      <c r="F157" s="247"/>
      <c r="G157" s="247"/>
      <c r="H157" s="255"/>
      <c r="L157" s="52"/>
      <c r="M157" s="246" t="s">
        <v>755</v>
      </c>
      <c r="N157" s="247"/>
      <c r="O157" s="247"/>
      <c r="P157" s="247"/>
      <c r="Q157" s="247"/>
      <c r="R157" s="247"/>
      <c r="S157" s="247"/>
      <c r="T157" s="255"/>
    </row>
    <row r="158" spans="1:23" ht="8.15" customHeight="1" x14ac:dyDescent="0.3">
      <c r="A158" s="252"/>
      <c r="B158" s="253"/>
      <c r="C158" s="253"/>
      <c r="D158" s="253"/>
      <c r="E158" s="253"/>
      <c r="F158" s="253"/>
      <c r="G158" s="253"/>
      <c r="H158" s="254"/>
      <c r="M158" s="252"/>
      <c r="N158" s="253"/>
      <c r="O158" s="253"/>
      <c r="P158" s="253"/>
      <c r="Q158" s="253"/>
      <c r="R158" s="253"/>
      <c r="S158" s="253"/>
      <c r="T158" s="254"/>
    </row>
    <row r="159" spans="1:23" x14ac:dyDescent="0.3">
      <c r="A159" s="246" t="s">
        <v>47</v>
      </c>
      <c r="B159" s="247"/>
      <c r="C159" s="247"/>
      <c r="D159" s="247"/>
      <c r="E159" s="10" t="s">
        <v>0</v>
      </c>
      <c r="F159" s="10"/>
      <c r="G159" s="22" t="s">
        <v>1</v>
      </c>
      <c r="H159" s="23" t="s">
        <v>2</v>
      </c>
      <c r="M159" s="246" t="s">
        <v>47</v>
      </c>
      <c r="N159" s="247"/>
      <c r="O159" s="247"/>
      <c r="P159" s="247"/>
      <c r="Q159" s="10" t="s">
        <v>0</v>
      </c>
      <c r="R159" s="10"/>
      <c r="S159" s="22" t="s">
        <v>1</v>
      </c>
      <c r="T159" s="23" t="s">
        <v>2</v>
      </c>
    </row>
    <row r="160" spans="1:23" x14ac:dyDescent="0.3">
      <c r="A160" s="3" t="s">
        <v>3</v>
      </c>
      <c r="D160" s="1" t="s">
        <v>3</v>
      </c>
      <c r="E160" s="2">
        <v>1125</v>
      </c>
      <c r="F160" s="2" t="s">
        <v>631</v>
      </c>
      <c r="G160" s="4">
        <v>2443.19</v>
      </c>
      <c r="H160" s="17">
        <v>2809.67</v>
      </c>
      <c r="M160" s="3" t="s">
        <v>3</v>
      </c>
      <c r="P160" s="1" t="s">
        <v>3</v>
      </c>
      <c r="Q160" s="2">
        <v>1125</v>
      </c>
      <c r="R160" s="2" t="s">
        <v>631</v>
      </c>
      <c r="S160" s="15">
        <f t="shared" ref="S160:S161" si="19">+T160/1.15</f>
        <v>2533.5893826086958</v>
      </c>
      <c r="T160" s="17">
        <f>+H160+(H160*0.037)</f>
        <v>2913.62779</v>
      </c>
      <c r="W160" s="241"/>
    </row>
    <row r="161" spans="1:23" x14ac:dyDescent="0.3">
      <c r="A161" s="3" t="s">
        <v>40</v>
      </c>
      <c r="B161" s="1" t="s">
        <v>4</v>
      </c>
      <c r="C161" s="1" t="s">
        <v>49</v>
      </c>
      <c r="D161" s="1" t="s">
        <v>6</v>
      </c>
      <c r="E161" s="2">
        <v>1125</v>
      </c>
      <c r="F161" s="2" t="s">
        <v>631</v>
      </c>
      <c r="G161" s="181">
        <v>1.6532638797022319</v>
      </c>
      <c r="H161" s="8">
        <v>1.9012534616575665</v>
      </c>
      <c r="M161" s="3" t="s">
        <v>40</v>
      </c>
      <c r="N161" s="1" t="s">
        <v>4</v>
      </c>
      <c r="O161" s="1" t="s">
        <v>49</v>
      </c>
      <c r="P161" s="1" t="s">
        <v>6</v>
      </c>
      <c r="Q161" s="2">
        <v>1125</v>
      </c>
      <c r="R161" s="2" t="s">
        <v>631</v>
      </c>
      <c r="S161" s="7">
        <f t="shared" si="19"/>
        <v>1.802222955263403</v>
      </c>
      <c r="T161" s="8">
        <f>+H161+(H161*0.0901)</f>
        <v>2.0725563985529134</v>
      </c>
      <c r="W161" s="241"/>
    </row>
    <row r="162" spans="1:23" x14ac:dyDescent="0.3">
      <c r="A162" s="3" t="s">
        <v>40</v>
      </c>
      <c r="B162" s="1" t="s">
        <v>7</v>
      </c>
      <c r="C162" s="1" t="s">
        <v>48</v>
      </c>
      <c r="D162" s="1" t="s">
        <v>6</v>
      </c>
      <c r="E162" s="2">
        <v>1125</v>
      </c>
      <c r="F162" s="2" t="s">
        <v>631</v>
      </c>
      <c r="G162" s="181">
        <v>0.97819999999999996</v>
      </c>
      <c r="H162" s="8">
        <v>1.1249</v>
      </c>
      <c r="M162" s="3" t="s">
        <v>40</v>
      </c>
      <c r="N162" s="1" t="s">
        <v>7</v>
      </c>
      <c r="O162" s="1" t="s">
        <v>48</v>
      </c>
      <c r="P162" s="1" t="s">
        <v>6</v>
      </c>
      <c r="Q162" s="2">
        <v>1125</v>
      </c>
      <c r="R162" s="2" t="s">
        <v>631</v>
      </c>
      <c r="S162" s="7">
        <f t="shared" ref="S162:S164" si="20">+T162/1.15</f>
        <v>1.0663073826086957</v>
      </c>
      <c r="T162" s="8">
        <f>+H162+(H162*0.0901)</f>
        <v>1.2262534899999999</v>
      </c>
      <c r="W162" s="241"/>
    </row>
    <row r="163" spans="1:23" x14ac:dyDescent="0.3">
      <c r="A163" s="3" t="s">
        <v>44</v>
      </c>
      <c r="B163" s="1" t="s">
        <v>4</v>
      </c>
      <c r="C163" s="1" t="s">
        <v>50</v>
      </c>
      <c r="D163" s="1" t="s">
        <v>52</v>
      </c>
      <c r="E163" s="2">
        <v>1126</v>
      </c>
      <c r="F163" s="2" t="s">
        <v>631</v>
      </c>
      <c r="G163" s="4">
        <v>534.46833131221149</v>
      </c>
      <c r="H163" s="17">
        <v>614.63858100904315</v>
      </c>
      <c r="M163" s="3" t="s">
        <v>44</v>
      </c>
      <c r="N163" s="1" t="s">
        <v>4</v>
      </c>
      <c r="O163" s="1" t="s">
        <v>50</v>
      </c>
      <c r="P163" s="1" t="s">
        <v>52</v>
      </c>
      <c r="Q163" s="2">
        <v>1126</v>
      </c>
      <c r="R163" s="2" t="s">
        <v>631</v>
      </c>
      <c r="S163" s="15">
        <f t="shared" si="20"/>
        <v>582.6239279634417</v>
      </c>
      <c r="T163" s="17">
        <f>+H163+(H163*0.0901)</f>
        <v>670.01751715795797</v>
      </c>
      <c r="W163" s="241"/>
    </row>
    <row r="164" spans="1:23" x14ac:dyDescent="0.3">
      <c r="A164" s="3" t="s">
        <v>44</v>
      </c>
      <c r="B164" s="1" t="s">
        <v>7</v>
      </c>
      <c r="C164" s="1" t="s">
        <v>51</v>
      </c>
      <c r="D164" s="1" t="s">
        <v>52</v>
      </c>
      <c r="E164" s="2">
        <v>1126</v>
      </c>
      <c r="F164" s="2" t="s">
        <v>631</v>
      </c>
      <c r="G164" s="4">
        <v>424.38809163444722</v>
      </c>
      <c r="H164" s="17">
        <v>488.04630537961424</v>
      </c>
      <c r="M164" s="3" t="s">
        <v>44</v>
      </c>
      <c r="N164" s="1" t="s">
        <v>7</v>
      </c>
      <c r="O164" s="1" t="s">
        <v>51</v>
      </c>
      <c r="P164" s="1" t="s">
        <v>52</v>
      </c>
      <c r="Q164" s="2">
        <v>1126</v>
      </c>
      <c r="R164" s="2" t="s">
        <v>631</v>
      </c>
      <c r="S164" s="15">
        <f t="shared" si="20"/>
        <v>462.6254586907109</v>
      </c>
      <c r="T164" s="17">
        <f>+H164+(H164*0.0901)</f>
        <v>532.01927749431752</v>
      </c>
      <c r="W164" s="241"/>
    </row>
    <row r="165" spans="1:23" ht="8.15" customHeight="1" x14ac:dyDescent="0.3">
      <c r="A165" s="256"/>
      <c r="B165" s="257"/>
      <c r="C165" s="257"/>
      <c r="D165" s="257"/>
      <c r="E165" s="257"/>
      <c r="F165" s="257"/>
      <c r="G165" s="257"/>
      <c r="H165" s="258"/>
      <c r="M165" s="256"/>
      <c r="N165" s="257"/>
      <c r="O165" s="257"/>
      <c r="P165" s="257"/>
      <c r="Q165" s="257"/>
      <c r="R165" s="257"/>
      <c r="S165" s="257"/>
      <c r="T165" s="258"/>
    </row>
    <row r="166" spans="1:23" ht="8.15" customHeight="1" x14ac:dyDescent="0.3">
      <c r="A166" s="259"/>
      <c r="B166" s="260"/>
      <c r="C166" s="260"/>
      <c r="D166" s="260"/>
      <c r="E166" s="260"/>
      <c r="F166" s="260"/>
      <c r="G166" s="260"/>
      <c r="H166" s="261"/>
      <c r="M166" s="259"/>
      <c r="N166" s="260"/>
      <c r="O166" s="260"/>
      <c r="P166" s="260"/>
      <c r="Q166" s="260"/>
      <c r="R166" s="260"/>
      <c r="S166" s="260"/>
      <c r="T166" s="261"/>
    </row>
    <row r="167" spans="1:23" x14ac:dyDescent="0.3">
      <c r="A167" s="246" t="s">
        <v>101</v>
      </c>
      <c r="B167" s="247"/>
      <c r="C167" s="247"/>
      <c r="D167" s="247"/>
      <c r="E167" s="247"/>
      <c r="F167" s="247"/>
      <c r="G167" s="247"/>
      <c r="H167" s="255"/>
      <c r="M167" s="246" t="s">
        <v>101</v>
      </c>
      <c r="N167" s="247"/>
      <c r="O167" s="247"/>
      <c r="P167" s="247"/>
      <c r="Q167" s="247"/>
      <c r="R167" s="247"/>
      <c r="S167" s="247"/>
      <c r="T167" s="255"/>
    </row>
    <row r="168" spans="1:23" x14ac:dyDescent="0.3">
      <c r="A168" s="246" t="s">
        <v>712</v>
      </c>
      <c r="B168" s="247"/>
      <c r="C168" s="247"/>
      <c r="D168" s="247"/>
      <c r="E168" s="247"/>
      <c r="F168" s="247"/>
      <c r="G168" s="247"/>
      <c r="H168" s="255"/>
      <c r="M168" s="246" t="s">
        <v>750</v>
      </c>
      <c r="N168" s="247"/>
      <c r="O168" s="247"/>
      <c r="P168" s="247"/>
      <c r="Q168" s="247"/>
      <c r="R168" s="247"/>
      <c r="S168" s="247"/>
      <c r="T168" s="255"/>
    </row>
    <row r="169" spans="1:23" ht="8.15" customHeight="1" x14ac:dyDescent="0.3">
      <c r="A169" s="252"/>
      <c r="B169" s="253"/>
      <c r="C169" s="253"/>
      <c r="D169" s="253"/>
      <c r="E169" s="253"/>
      <c r="F169" s="253"/>
      <c r="G169" s="253"/>
      <c r="H169" s="254"/>
      <c r="M169" s="252"/>
      <c r="N169" s="253"/>
      <c r="O169" s="253"/>
      <c r="P169" s="253"/>
      <c r="Q169" s="253"/>
      <c r="R169" s="253"/>
      <c r="S169" s="253"/>
      <c r="T169" s="254"/>
    </row>
    <row r="170" spans="1:23" x14ac:dyDescent="0.3">
      <c r="A170" s="246" t="s">
        <v>57</v>
      </c>
      <c r="B170" s="247"/>
      <c r="C170" s="247"/>
      <c r="D170" s="247"/>
      <c r="E170" s="10" t="s">
        <v>0</v>
      </c>
      <c r="F170" s="10"/>
      <c r="G170" s="22" t="s">
        <v>1</v>
      </c>
      <c r="H170" s="23" t="s">
        <v>2</v>
      </c>
      <c r="M170" s="246" t="s">
        <v>57</v>
      </c>
      <c r="N170" s="247"/>
      <c r="O170" s="247"/>
      <c r="P170" s="247"/>
      <c r="Q170" s="10" t="s">
        <v>0</v>
      </c>
      <c r="R170" s="10"/>
      <c r="S170" s="22" t="s">
        <v>1</v>
      </c>
      <c r="T170" s="23" t="s">
        <v>2</v>
      </c>
    </row>
    <row r="171" spans="1:23" x14ac:dyDescent="0.3">
      <c r="A171" s="3" t="s">
        <v>3</v>
      </c>
      <c r="D171" s="1" t="s">
        <v>3</v>
      </c>
      <c r="E171" s="2">
        <v>1127</v>
      </c>
      <c r="F171" s="2" t="s">
        <v>632</v>
      </c>
      <c r="G171" s="15">
        <v>508.78</v>
      </c>
      <c r="H171" s="17">
        <v>585.1</v>
      </c>
      <c r="J171" s="4"/>
      <c r="K171" s="4"/>
      <c r="M171" s="3" t="s">
        <v>3</v>
      </c>
      <c r="P171" s="1" t="s">
        <v>3</v>
      </c>
      <c r="Q171" s="2">
        <v>1127</v>
      </c>
      <c r="R171" s="221" t="s">
        <v>632</v>
      </c>
      <c r="S171" s="222">
        <f t="shared" ref="S171:S175" si="21">+T171/1.15</f>
        <v>527.60756521739131</v>
      </c>
      <c r="T171" s="223">
        <f>+H171+(H171*0.037)</f>
        <v>606.74869999999999</v>
      </c>
      <c r="W171" s="241"/>
    </row>
    <row r="172" spans="1:23" x14ac:dyDescent="0.3">
      <c r="A172" s="3" t="s">
        <v>40</v>
      </c>
      <c r="C172" s="1" t="s">
        <v>53</v>
      </c>
      <c r="D172" s="1" t="s">
        <v>6</v>
      </c>
      <c r="E172" s="2">
        <v>1127</v>
      </c>
      <c r="F172" s="2" t="s">
        <v>632</v>
      </c>
      <c r="G172" s="7">
        <v>7.123410026518223</v>
      </c>
      <c r="H172" s="8">
        <v>8.1919215304959554</v>
      </c>
      <c r="M172" s="3" t="s">
        <v>40</v>
      </c>
      <c r="O172" s="1" t="s">
        <v>53</v>
      </c>
      <c r="P172" s="1" t="s">
        <v>6</v>
      </c>
      <c r="Q172" s="2">
        <v>1127</v>
      </c>
      <c r="R172" s="221" t="s">
        <v>632</v>
      </c>
      <c r="S172" s="224">
        <f t="shared" si="21"/>
        <v>8.1349342502838091</v>
      </c>
      <c r="T172" s="225">
        <f>+H172+(H172*0.142)</f>
        <v>9.3551743878263807</v>
      </c>
      <c r="W172" s="241"/>
    </row>
    <row r="173" spans="1:23" x14ac:dyDescent="0.3">
      <c r="A173" s="3" t="s">
        <v>40</v>
      </c>
      <c r="C173" s="1" t="s">
        <v>54</v>
      </c>
      <c r="D173" s="1" t="s">
        <v>6</v>
      </c>
      <c r="E173" s="2">
        <v>1128</v>
      </c>
      <c r="F173" s="2" t="s">
        <v>632</v>
      </c>
      <c r="G173" s="7">
        <v>2.7678031521487281</v>
      </c>
      <c r="H173" s="8">
        <v>3.1829736249710372</v>
      </c>
      <c r="M173" s="3" t="s">
        <v>40</v>
      </c>
      <c r="O173" s="1" t="s">
        <v>54</v>
      </c>
      <c r="P173" s="1" t="s">
        <v>6</v>
      </c>
      <c r="Q173" s="2">
        <v>1128</v>
      </c>
      <c r="R173" s="221" t="s">
        <v>632</v>
      </c>
      <c r="S173" s="224">
        <f t="shared" si="21"/>
        <v>3.1608311997538476</v>
      </c>
      <c r="T173" s="225">
        <f>+H173+(H173*0.142)</f>
        <v>3.6349558797169244</v>
      </c>
      <c r="W173" s="241"/>
    </row>
    <row r="174" spans="1:23" x14ac:dyDescent="0.3">
      <c r="A174" s="3" t="s">
        <v>40</v>
      </c>
      <c r="C174" s="1" t="s">
        <v>55</v>
      </c>
      <c r="D174" s="1" t="s">
        <v>6</v>
      </c>
      <c r="E174" s="2">
        <v>1129</v>
      </c>
      <c r="F174" s="2" t="s">
        <v>632</v>
      </c>
      <c r="G174" s="7">
        <v>1.5617000000000001</v>
      </c>
      <c r="H174" s="8">
        <v>1.796</v>
      </c>
      <c r="M174" s="3" t="s">
        <v>40</v>
      </c>
      <c r="O174" s="1" t="s">
        <v>55</v>
      </c>
      <c r="P174" s="1" t="s">
        <v>6</v>
      </c>
      <c r="Q174" s="2">
        <v>1129</v>
      </c>
      <c r="R174" s="221" t="s">
        <v>632</v>
      </c>
      <c r="S174" s="224">
        <f t="shared" si="21"/>
        <v>1.783506086956522</v>
      </c>
      <c r="T174" s="225">
        <f>+H174+(H174*0.142)</f>
        <v>2.0510320000000002</v>
      </c>
      <c r="W174" s="241"/>
    </row>
    <row r="175" spans="1:23" x14ac:dyDescent="0.3">
      <c r="A175" s="3" t="s">
        <v>40</v>
      </c>
      <c r="C175" s="1" t="s">
        <v>56</v>
      </c>
      <c r="D175" s="1" t="s">
        <v>6</v>
      </c>
      <c r="E175" s="2">
        <v>1130</v>
      </c>
      <c r="F175" s="2" t="s">
        <v>632</v>
      </c>
      <c r="G175" s="7">
        <v>0.30028940201115312</v>
      </c>
      <c r="H175" s="8">
        <v>0.34533281231282603</v>
      </c>
      <c r="M175" s="3" t="s">
        <v>40</v>
      </c>
      <c r="O175" s="1" t="s">
        <v>56</v>
      </c>
      <c r="P175" s="1" t="s">
        <v>6</v>
      </c>
      <c r="Q175" s="2">
        <v>1130</v>
      </c>
      <c r="R175" s="221" t="s">
        <v>632</v>
      </c>
      <c r="S175" s="224">
        <f t="shared" si="21"/>
        <v>0.34293049709673684</v>
      </c>
      <c r="T175" s="225">
        <f>+H175+(H175*0.142)</f>
        <v>0.39437007166124732</v>
      </c>
      <c r="W175" s="241"/>
    </row>
    <row r="176" spans="1:23" ht="8.15" customHeight="1" x14ac:dyDescent="0.3">
      <c r="A176" s="256"/>
      <c r="B176" s="257"/>
      <c r="C176" s="257"/>
      <c r="D176" s="257"/>
      <c r="E176" s="257"/>
      <c r="F176" s="257"/>
      <c r="G176" s="257"/>
      <c r="H176" s="258"/>
      <c r="M176" s="256"/>
      <c r="N176" s="257"/>
      <c r="O176" s="257"/>
      <c r="P176" s="257"/>
      <c r="Q176" s="257"/>
      <c r="R176" s="257"/>
      <c r="S176" s="257"/>
      <c r="T176" s="258"/>
    </row>
    <row r="177" spans="1:23" ht="8.15" customHeight="1" x14ac:dyDescent="0.3">
      <c r="A177" s="259"/>
      <c r="B177" s="260"/>
      <c r="C177" s="260"/>
      <c r="D177" s="260"/>
      <c r="E177" s="260"/>
      <c r="F177" s="260"/>
      <c r="G177" s="260"/>
      <c r="H177" s="261"/>
      <c r="M177" s="259"/>
      <c r="N177" s="260"/>
      <c r="O177" s="260"/>
      <c r="P177" s="260"/>
      <c r="Q177" s="260"/>
      <c r="R177" s="260"/>
      <c r="S177" s="260"/>
      <c r="T177" s="261"/>
    </row>
    <row r="178" spans="1:23" x14ac:dyDescent="0.3">
      <c r="A178" s="246" t="s">
        <v>101</v>
      </c>
      <c r="B178" s="247"/>
      <c r="C178" s="247"/>
      <c r="D178" s="247"/>
      <c r="E178" s="247"/>
      <c r="F178" s="247"/>
      <c r="G178" s="247"/>
      <c r="H178" s="255"/>
      <c r="M178" s="246" t="s">
        <v>101</v>
      </c>
      <c r="N178" s="247"/>
      <c r="O178" s="247"/>
      <c r="P178" s="247"/>
      <c r="Q178" s="247"/>
      <c r="R178" s="247"/>
      <c r="S178" s="247"/>
      <c r="T178" s="255"/>
    </row>
    <row r="179" spans="1:23" x14ac:dyDescent="0.3">
      <c r="A179" s="246" t="s">
        <v>682</v>
      </c>
      <c r="B179" s="247"/>
      <c r="C179" s="247"/>
      <c r="D179" s="247"/>
      <c r="E179" s="247"/>
      <c r="F179" s="247"/>
      <c r="G179" s="247"/>
      <c r="H179" s="255"/>
      <c r="M179" s="246" t="s">
        <v>756</v>
      </c>
      <c r="N179" s="247"/>
      <c r="O179" s="247"/>
      <c r="P179" s="247"/>
      <c r="Q179" s="247"/>
      <c r="R179" s="247"/>
      <c r="S179" s="247"/>
      <c r="T179" s="255"/>
    </row>
    <row r="180" spans="1:23" ht="8.15" customHeight="1" x14ac:dyDescent="0.3">
      <c r="A180" s="252"/>
      <c r="B180" s="253"/>
      <c r="C180" s="253"/>
      <c r="D180" s="253"/>
      <c r="E180" s="253"/>
      <c r="F180" s="253"/>
      <c r="G180" s="253"/>
      <c r="H180" s="254"/>
      <c r="M180" s="252"/>
      <c r="N180" s="253"/>
      <c r="O180" s="253"/>
      <c r="P180" s="253"/>
      <c r="Q180" s="253"/>
      <c r="R180" s="253"/>
      <c r="S180" s="253"/>
      <c r="T180" s="254"/>
    </row>
    <row r="181" spans="1:23" x14ac:dyDescent="0.3">
      <c r="A181" s="246" t="s">
        <v>58</v>
      </c>
      <c r="B181" s="247"/>
      <c r="C181" s="247"/>
      <c r="D181" s="247"/>
      <c r="E181" s="10" t="s">
        <v>0</v>
      </c>
      <c r="F181" s="10"/>
      <c r="G181" s="22" t="s">
        <v>1</v>
      </c>
      <c r="H181" s="23" t="s">
        <v>2</v>
      </c>
      <c r="M181" s="246" t="s">
        <v>58</v>
      </c>
      <c r="N181" s="247"/>
      <c r="O181" s="247"/>
      <c r="P181" s="247"/>
      <c r="Q181" s="10" t="s">
        <v>0</v>
      </c>
      <c r="R181" s="10"/>
      <c r="S181" s="22" t="s">
        <v>1</v>
      </c>
      <c r="T181" s="23" t="s">
        <v>2</v>
      </c>
    </row>
    <row r="182" spans="1:23" x14ac:dyDescent="0.3">
      <c r="A182" s="3" t="s">
        <v>3</v>
      </c>
      <c r="D182" s="1" t="s">
        <v>3</v>
      </c>
      <c r="E182" s="2">
        <v>1131</v>
      </c>
      <c r="F182" s="2" t="s">
        <v>633</v>
      </c>
      <c r="G182" s="15">
        <v>1016.89</v>
      </c>
      <c r="H182" s="17">
        <v>1169.42</v>
      </c>
      <c r="M182" s="3" t="s">
        <v>3</v>
      </c>
      <c r="P182" s="1" t="s">
        <v>3</v>
      </c>
      <c r="Q182" s="2">
        <v>1131</v>
      </c>
      <c r="R182" s="221" t="s">
        <v>633</v>
      </c>
      <c r="S182" s="222">
        <f t="shared" ref="S182:S186" si="22">+T182/1.15</f>
        <v>1054.5117739130437</v>
      </c>
      <c r="T182" s="223">
        <f>+H182+(H182*0.037)</f>
        <v>1212.6885400000001</v>
      </c>
      <c r="W182" s="241"/>
    </row>
    <row r="183" spans="1:23" x14ac:dyDescent="0.3">
      <c r="A183" s="3" t="s">
        <v>40</v>
      </c>
      <c r="C183" s="1" t="s">
        <v>53</v>
      </c>
      <c r="D183" s="1" t="s">
        <v>6</v>
      </c>
      <c r="E183" s="2">
        <v>1131</v>
      </c>
      <c r="F183" s="2" t="s">
        <v>633</v>
      </c>
      <c r="G183" s="7">
        <v>3.9479000000000002</v>
      </c>
      <c r="H183" s="8">
        <v>4.54</v>
      </c>
      <c r="M183" s="3" t="s">
        <v>40</v>
      </c>
      <c r="O183" s="1" t="s">
        <v>53</v>
      </c>
      <c r="P183" s="1" t="s">
        <v>6</v>
      </c>
      <c r="Q183" s="2">
        <v>1131</v>
      </c>
      <c r="R183" s="221" t="s">
        <v>633</v>
      </c>
      <c r="S183" s="224">
        <f t="shared" si="22"/>
        <v>4.5084173913043486</v>
      </c>
      <c r="T183" s="225">
        <f>+H183+(H183*0.142)</f>
        <v>5.1846800000000002</v>
      </c>
      <c r="W183" s="241"/>
    </row>
    <row r="184" spans="1:23" x14ac:dyDescent="0.3">
      <c r="A184" s="3" t="s">
        <v>40</v>
      </c>
      <c r="C184" s="1" t="s">
        <v>54</v>
      </c>
      <c r="D184" s="1" t="s">
        <v>6</v>
      </c>
      <c r="E184" s="2">
        <v>1132</v>
      </c>
      <c r="F184" s="2" t="s">
        <v>633</v>
      </c>
      <c r="G184" s="7">
        <v>2.1900599739570294</v>
      </c>
      <c r="H184" s="8">
        <v>2.5185689700505836</v>
      </c>
      <c r="M184" s="3" t="s">
        <v>40</v>
      </c>
      <c r="O184" s="1" t="s">
        <v>54</v>
      </c>
      <c r="P184" s="1" t="s">
        <v>6</v>
      </c>
      <c r="Q184" s="2">
        <v>1132</v>
      </c>
      <c r="R184" s="221" t="s">
        <v>633</v>
      </c>
      <c r="S184" s="224">
        <f t="shared" si="22"/>
        <v>2.5010484902589276</v>
      </c>
      <c r="T184" s="225">
        <f>+H184+(H184*0.142)</f>
        <v>2.8762057637977665</v>
      </c>
      <c r="W184" s="241"/>
    </row>
    <row r="185" spans="1:23" x14ac:dyDescent="0.3">
      <c r="A185" s="3" t="s">
        <v>40</v>
      </c>
      <c r="C185" s="1" t="s">
        <v>55</v>
      </c>
      <c r="D185" s="1" t="s">
        <v>6</v>
      </c>
      <c r="E185" s="2">
        <v>1133</v>
      </c>
      <c r="F185" s="2" t="s">
        <v>633</v>
      </c>
      <c r="G185" s="7">
        <v>1.006</v>
      </c>
      <c r="H185" s="8">
        <v>1.1569</v>
      </c>
      <c r="M185" s="3" t="s">
        <v>40</v>
      </c>
      <c r="O185" s="1" t="s">
        <v>55</v>
      </c>
      <c r="P185" s="1" t="s">
        <v>6</v>
      </c>
      <c r="Q185" s="2">
        <v>1133</v>
      </c>
      <c r="R185" s="221" t="s">
        <v>633</v>
      </c>
      <c r="S185" s="224">
        <f t="shared" si="22"/>
        <v>1.1488520000000002</v>
      </c>
      <c r="T185" s="225">
        <f>+H185+(H185*0.142)</f>
        <v>1.3211798000000001</v>
      </c>
      <c r="W185" s="241"/>
    </row>
    <row r="186" spans="1:23" x14ac:dyDescent="0.3">
      <c r="A186" s="3" t="s">
        <v>40</v>
      </c>
      <c r="C186" s="1" t="s">
        <v>56</v>
      </c>
      <c r="D186" s="1" t="s">
        <v>6</v>
      </c>
      <c r="E186" s="2">
        <v>1134</v>
      </c>
      <c r="F186" s="2" t="s">
        <v>633</v>
      </c>
      <c r="G186" s="7">
        <v>0.43617192369365299</v>
      </c>
      <c r="H186" s="8">
        <v>0.50159771224770089</v>
      </c>
      <c r="M186" s="3" t="s">
        <v>40</v>
      </c>
      <c r="O186" s="1" t="s">
        <v>56</v>
      </c>
      <c r="P186" s="1" t="s">
        <v>6</v>
      </c>
      <c r="Q186" s="2">
        <v>1134</v>
      </c>
      <c r="R186" s="221" t="s">
        <v>633</v>
      </c>
      <c r="S186" s="224">
        <f t="shared" si="22"/>
        <v>0.49810833685815165</v>
      </c>
      <c r="T186" s="225">
        <f>+H186+(H186*0.142)</f>
        <v>0.57282458738687436</v>
      </c>
      <c r="W186" s="241"/>
    </row>
    <row r="187" spans="1:23" x14ac:dyDescent="0.3">
      <c r="A187" s="3" t="s">
        <v>44</v>
      </c>
      <c r="C187" s="1" t="s">
        <v>59</v>
      </c>
      <c r="D187" s="1" t="s">
        <v>52</v>
      </c>
      <c r="E187" s="2">
        <v>1135</v>
      </c>
      <c r="F187" s="2" t="s">
        <v>633</v>
      </c>
      <c r="G187" s="15">
        <v>245.12606686099261</v>
      </c>
      <c r="H187" s="17">
        <v>281.89497689014149</v>
      </c>
      <c r="I187" s="4"/>
      <c r="M187" s="3" t="s">
        <v>44</v>
      </c>
      <c r="O187" s="1" t="s">
        <v>59</v>
      </c>
      <c r="P187" s="1" t="s">
        <v>52</v>
      </c>
      <c r="Q187" s="2">
        <v>1135</v>
      </c>
      <c r="R187" s="221" t="s">
        <v>633</v>
      </c>
      <c r="S187" s="222">
        <f t="shared" ref="S187" si="23">+T187/1.15</f>
        <v>279.93396835525357</v>
      </c>
      <c r="T187" s="223">
        <f>+H187+(H187*0.142)</f>
        <v>321.92406360854159</v>
      </c>
      <c r="W187" s="241"/>
    </row>
    <row r="188" spans="1:23" ht="8.15" customHeight="1" x14ac:dyDescent="0.3">
      <c r="A188" s="256"/>
      <c r="B188" s="257"/>
      <c r="C188" s="257"/>
      <c r="D188" s="257"/>
      <c r="E188" s="257"/>
      <c r="F188" s="257"/>
      <c r="G188" s="257"/>
      <c r="H188" s="258"/>
      <c r="M188" s="256"/>
      <c r="N188" s="257"/>
      <c r="O188" s="257"/>
      <c r="P188" s="257"/>
      <c r="Q188" s="257"/>
      <c r="R188" s="257"/>
      <c r="S188" s="257"/>
      <c r="T188" s="258"/>
    </row>
    <row r="189" spans="1:23" ht="8.15" customHeight="1" x14ac:dyDescent="0.3">
      <c r="A189" s="279"/>
      <c r="B189" s="279"/>
      <c r="C189" s="279"/>
      <c r="D189" s="279"/>
      <c r="E189" s="279"/>
      <c r="F189" s="279"/>
      <c r="G189" s="279"/>
      <c r="H189" s="279"/>
      <c r="M189" s="253"/>
      <c r="N189" s="253"/>
      <c r="O189" s="253"/>
      <c r="P189" s="253"/>
      <c r="Q189" s="253"/>
      <c r="R189" s="253"/>
      <c r="S189" s="253"/>
      <c r="T189" s="253"/>
    </row>
    <row r="190" spans="1:23" ht="53.25" customHeight="1" x14ac:dyDescent="0.3">
      <c r="A190" s="262" t="s">
        <v>720</v>
      </c>
      <c r="B190" s="263"/>
      <c r="C190" s="263"/>
      <c r="D190" s="263"/>
      <c r="E190" s="263"/>
      <c r="F190" s="263"/>
      <c r="G190" s="263"/>
      <c r="H190" s="264"/>
      <c r="M190" s="299" t="s">
        <v>746</v>
      </c>
      <c r="N190" s="300"/>
      <c r="O190" s="300"/>
      <c r="P190" s="300"/>
      <c r="Q190" s="300"/>
      <c r="R190" s="300"/>
      <c r="S190" s="300"/>
      <c r="T190" s="301"/>
    </row>
    <row r="191" spans="1:23" x14ac:dyDescent="0.3">
      <c r="A191" s="265" t="s">
        <v>13</v>
      </c>
      <c r="B191" s="265"/>
      <c r="C191" s="265"/>
      <c r="D191" s="265"/>
      <c r="E191" s="265"/>
      <c r="F191" s="265"/>
      <c r="G191" s="265"/>
      <c r="H191" s="265"/>
      <c r="M191" s="266" t="s">
        <v>13</v>
      </c>
      <c r="N191" s="266"/>
      <c r="O191" s="266"/>
      <c r="P191" s="266"/>
      <c r="Q191" s="266"/>
      <c r="R191" s="266"/>
      <c r="S191" s="266"/>
      <c r="T191" s="266"/>
    </row>
    <row r="192" spans="1:23" ht="8.15" customHeight="1" x14ac:dyDescent="0.3">
      <c r="A192" s="266"/>
      <c r="B192" s="266"/>
      <c r="C192" s="266"/>
      <c r="D192" s="266"/>
      <c r="E192" s="266"/>
      <c r="F192" s="266"/>
      <c r="G192" s="266"/>
      <c r="H192" s="266"/>
      <c r="M192" s="266"/>
      <c r="N192" s="266"/>
      <c r="O192" s="266"/>
      <c r="P192" s="266"/>
      <c r="Q192" s="266"/>
      <c r="R192" s="266"/>
      <c r="S192" s="266"/>
      <c r="T192" s="266"/>
    </row>
    <row r="193" spans="1:23" ht="8.15" customHeight="1" x14ac:dyDescent="0.45">
      <c r="A193" s="269"/>
      <c r="B193" s="269"/>
      <c r="C193" s="269"/>
      <c r="D193" s="269"/>
      <c r="E193" s="269"/>
      <c r="F193" s="269"/>
      <c r="G193" s="269"/>
      <c r="H193" s="269"/>
      <c r="M193" s="302"/>
      <c r="N193" s="302"/>
      <c r="O193" s="302"/>
      <c r="P193" s="302"/>
      <c r="Q193" s="302"/>
      <c r="R193" s="302"/>
      <c r="S193" s="302"/>
      <c r="T193" s="302"/>
    </row>
    <row r="194" spans="1:23" ht="15.5" x14ac:dyDescent="0.35">
      <c r="A194" s="283" t="s">
        <v>668</v>
      </c>
      <c r="B194" s="284"/>
      <c r="C194" s="284"/>
      <c r="D194" s="284"/>
      <c r="E194" s="284"/>
      <c r="F194" s="284"/>
      <c r="G194" s="284"/>
      <c r="H194" s="285"/>
      <c r="M194" s="283" t="s">
        <v>668</v>
      </c>
      <c r="N194" s="284"/>
      <c r="O194" s="284"/>
      <c r="P194" s="284"/>
      <c r="Q194" s="284"/>
      <c r="R194" s="284"/>
      <c r="S194" s="284"/>
      <c r="T194" s="285"/>
    </row>
    <row r="195" spans="1:23" ht="8.15" customHeight="1" x14ac:dyDescent="0.3">
      <c r="A195" s="259"/>
      <c r="B195" s="260"/>
      <c r="C195" s="260"/>
      <c r="D195" s="260"/>
      <c r="E195" s="260"/>
      <c r="F195" s="260"/>
      <c r="G195" s="260"/>
      <c r="H195" s="261"/>
      <c r="M195" s="259"/>
      <c r="N195" s="260"/>
      <c r="O195" s="260"/>
      <c r="P195" s="260"/>
      <c r="Q195" s="260"/>
      <c r="R195" s="260"/>
      <c r="S195" s="260"/>
      <c r="T195" s="261"/>
    </row>
    <row r="196" spans="1:23" x14ac:dyDescent="0.3">
      <c r="A196" s="246" t="s">
        <v>711</v>
      </c>
      <c r="B196" s="247"/>
      <c r="C196" s="247"/>
      <c r="D196" s="247"/>
      <c r="E196" s="247"/>
      <c r="F196" s="247"/>
      <c r="G196" s="247"/>
      <c r="H196" s="255"/>
      <c r="M196" s="246" t="s">
        <v>735</v>
      </c>
      <c r="N196" s="247"/>
      <c r="O196" s="247"/>
      <c r="P196" s="247"/>
      <c r="Q196" s="247"/>
      <c r="R196" s="247"/>
      <c r="S196" s="247"/>
      <c r="T196" s="255"/>
    </row>
    <row r="197" spans="1:23" ht="8.15" customHeight="1" x14ac:dyDescent="0.3">
      <c r="A197" s="252"/>
      <c r="B197" s="253"/>
      <c r="C197" s="253"/>
      <c r="D197" s="253"/>
      <c r="E197" s="253"/>
      <c r="F197" s="253"/>
      <c r="G197" s="253"/>
      <c r="H197" s="254"/>
      <c r="M197" s="252"/>
      <c r="N197" s="253"/>
      <c r="O197" s="253"/>
      <c r="P197" s="253"/>
      <c r="Q197" s="253"/>
      <c r="R197" s="253"/>
      <c r="S197" s="253"/>
      <c r="T197" s="254"/>
    </row>
    <row r="198" spans="1:23" x14ac:dyDescent="0.3">
      <c r="A198" s="246" t="s">
        <v>69</v>
      </c>
      <c r="B198" s="247"/>
      <c r="C198" s="247"/>
      <c r="D198" s="247"/>
      <c r="E198" s="6"/>
      <c r="F198" s="6"/>
      <c r="G198" s="22" t="s">
        <v>1</v>
      </c>
      <c r="H198" s="23" t="s">
        <v>2</v>
      </c>
      <c r="M198" s="246" t="s">
        <v>69</v>
      </c>
      <c r="N198" s="247"/>
      <c r="O198" s="247"/>
      <c r="P198" s="247"/>
      <c r="Q198" s="6"/>
      <c r="R198" s="6"/>
      <c r="S198" s="22" t="s">
        <v>1</v>
      </c>
      <c r="T198" s="23" t="s">
        <v>2</v>
      </c>
    </row>
    <row r="199" spans="1:23" x14ac:dyDescent="0.3">
      <c r="A199" s="282" t="s">
        <v>65</v>
      </c>
      <c r="B199" s="248"/>
      <c r="C199" s="248"/>
      <c r="D199" s="248"/>
      <c r="E199" s="6"/>
      <c r="F199" s="6"/>
      <c r="G199" s="15">
        <v>1391.13</v>
      </c>
      <c r="H199" s="17">
        <v>1599.8</v>
      </c>
      <c r="J199" s="4"/>
      <c r="K199" s="4"/>
      <c r="M199" s="282" t="s">
        <v>65</v>
      </c>
      <c r="N199" s="248"/>
      <c r="O199" s="248"/>
      <c r="P199" s="248"/>
      <c r="Q199" s="6"/>
      <c r="R199" s="6"/>
      <c r="S199" s="15">
        <f>+T199/1.15</f>
        <v>1442.521739130435</v>
      </c>
      <c r="T199" s="211">
        <f>+'GENERAL TARIFFS'!H27</f>
        <v>1658.9</v>
      </c>
      <c r="U199" s="195" t="s">
        <v>676</v>
      </c>
      <c r="W199" s="241"/>
    </row>
    <row r="200" spans="1:23" ht="8.15" customHeight="1" x14ac:dyDescent="0.3">
      <c r="A200" s="252"/>
      <c r="B200" s="253"/>
      <c r="C200" s="253"/>
      <c r="D200" s="253"/>
      <c r="E200" s="253"/>
      <c r="F200" s="253"/>
      <c r="G200" s="253"/>
      <c r="H200" s="254"/>
      <c r="M200" s="252"/>
      <c r="N200" s="253"/>
      <c r="O200" s="253"/>
      <c r="P200" s="253"/>
      <c r="Q200" s="253"/>
      <c r="R200" s="253"/>
      <c r="S200" s="253"/>
      <c r="T200" s="254"/>
    </row>
    <row r="201" spans="1:23" x14ac:dyDescent="0.3">
      <c r="A201" s="246" t="s">
        <v>70</v>
      </c>
      <c r="B201" s="247"/>
      <c r="C201" s="247"/>
      <c r="D201" s="247"/>
      <c r="E201" s="6"/>
      <c r="F201" s="6"/>
      <c r="G201" s="22" t="s">
        <v>1</v>
      </c>
      <c r="H201" s="23" t="s">
        <v>2</v>
      </c>
      <c r="M201" s="246" t="s">
        <v>70</v>
      </c>
      <c r="N201" s="247"/>
      <c r="O201" s="247"/>
      <c r="P201" s="247"/>
      <c r="Q201" s="6"/>
      <c r="R201" s="6"/>
      <c r="S201" s="22" t="s">
        <v>1</v>
      </c>
      <c r="T201" s="23" t="s">
        <v>2</v>
      </c>
    </row>
    <row r="202" spans="1:23" x14ac:dyDescent="0.3">
      <c r="A202" s="282" t="s">
        <v>65</v>
      </c>
      <c r="B202" s="248"/>
      <c r="C202" s="248"/>
      <c r="D202" s="248"/>
      <c r="E202" s="6"/>
      <c r="F202" s="6"/>
      <c r="G202" s="15">
        <v>223.3</v>
      </c>
      <c r="H202" s="17">
        <v>256.8</v>
      </c>
      <c r="M202" s="282" t="s">
        <v>65</v>
      </c>
      <c r="N202" s="248"/>
      <c r="O202" s="248"/>
      <c r="P202" s="248"/>
      <c r="Q202" s="6"/>
      <c r="R202" s="6"/>
      <c r="S202" s="15">
        <f>+T202/1.15</f>
        <v>231.56521739130437</v>
      </c>
      <c r="T202" s="211">
        <f>+'GENERAL TARIFFS'!H28</f>
        <v>266.3</v>
      </c>
      <c r="U202" s="195" t="s">
        <v>676</v>
      </c>
      <c r="W202" s="241"/>
    </row>
    <row r="203" spans="1:23" ht="8.15" customHeight="1" x14ac:dyDescent="0.3">
      <c r="A203" s="252"/>
      <c r="B203" s="253"/>
      <c r="C203" s="253"/>
      <c r="D203" s="253"/>
      <c r="E203" s="253"/>
      <c r="F203" s="253"/>
      <c r="G203" s="253"/>
      <c r="H203" s="254"/>
      <c r="M203" s="252"/>
      <c r="N203" s="253"/>
      <c r="O203" s="253"/>
      <c r="P203" s="253"/>
      <c r="Q203" s="253"/>
      <c r="R203" s="253"/>
      <c r="S203" s="253"/>
      <c r="T203" s="254"/>
    </row>
    <row r="204" spans="1:23" x14ac:dyDescent="0.3">
      <c r="A204" s="246" t="s">
        <v>72</v>
      </c>
      <c r="B204" s="247"/>
      <c r="C204" s="247"/>
      <c r="D204" s="247"/>
      <c r="E204" s="6"/>
      <c r="F204" s="6"/>
      <c r="G204" s="22" t="s">
        <v>1</v>
      </c>
      <c r="H204" s="23" t="s">
        <v>2</v>
      </c>
      <c r="M204" s="246" t="s">
        <v>72</v>
      </c>
      <c r="N204" s="247"/>
      <c r="O204" s="247"/>
      <c r="P204" s="247"/>
      <c r="Q204" s="6"/>
      <c r="R204" s="6"/>
      <c r="S204" s="22" t="s">
        <v>1</v>
      </c>
      <c r="T204" s="23" t="s">
        <v>2</v>
      </c>
    </row>
    <row r="205" spans="1:23" x14ac:dyDescent="0.3">
      <c r="A205" s="282" t="s">
        <v>73</v>
      </c>
      <c r="B205" s="248"/>
      <c r="C205" s="248" t="s">
        <v>75</v>
      </c>
      <c r="D205" s="248"/>
      <c r="E205" s="6"/>
      <c r="F205" s="6"/>
      <c r="G205" s="15">
        <v>2172.6999999999998</v>
      </c>
      <c r="H205" s="17">
        <v>2498.6</v>
      </c>
      <c r="I205" s="4"/>
      <c r="M205" s="282" t="s">
        <v>73</v>
      </c>
      <c r="N205" s="248"/>
      <c r="O205" s="248" t="s">
        <v>75</v>
      </c>
      <c r="P205" s="248"/>
      <c r="Q205" s="6"/>
      <c r="R205" s="6"/>
      <c r="S205" s="15">
        <f t="shared" ref="S205:S206" si="24">+T205/1.15</f>
        <v>2253.04347826087</v>
      </c>
      <c r="T205" s="211">
        <f>+'GENERAL TARIFFS'!H30</f>
        <v>2591</v>
      </c>
      <c r="U205" s="195" t="s">
        <v>676</v>
      </c>
      <c r="W205" s="241"/>
    </row>
    <row r="206" spans="1:23" x14ac:dyDescent="0.3">
      <c r="A206" s="282" t="s">
        <v>74</v>
      </c>
      <c r="B206" s="248"/>
      <c r="C206" s="248" t="s">
        <v>75</v>
      </c>
      <c r="D206" s="248"/>
      <c r="E206" s="6"/>
      <c r="F206" s="6"/>
      <c r="G206" s="15">
        <v>953.57</v>
      </c>
      <c r="H206" s="17">
        <v>1096.5999999999999</v>
      </c>
      <c r="M206" s="282" t="s">
        <v>74</v>
      </c>
      <c r="N206" s="248"/>
      <c r="O206" s="248" t="s">
        <v>75</v>
      </c>
      <c r="P206" s="248"/>
      <c r="Q206" s="6"/>
      <c r="R206" s="6"/>
      <c r="S206" s="15">
        <f t="shared" si="24"/>
        <v>988.78260869565213</v>
      </c>
      <c r="T206" s="211">
        <f>+'GENERAL TARIFFS'!H31</f>
        <v>1137.0999999999999</v>
      </c>
      <c r="U206" s="195" t="s">
        <v>676</v>
      </c>
      <c r="W206" s="241"/>
    </row>
    <row r="207" spans="1:23" x14ac:dyDescent="0.3">
      <c r="A207" s="282" t="s">
        <v>76</v>
      </c>
      <c r="B207" s="248"/>
      <c r="C207" s="248"/>
      <c r="D207" s="248"/>
      <c r="E207" s="6"/>
      <c r="F207" s="6"/>
      <c r="G207" s="16">
        <f>SUM(G205:G206)</f>
        <v>3126.27</v>
      </c>
      <c r="H207" s="16">
        <f>SUM(H205:H206)</f>
        <v>3595.2</v>
      </c>
      <c r="M207" s="282" t="s">
        <v>76</v>
      </c>
      <c r="N207" s="248"/>
      <c r="O207" s="248"/>
      <c r="P207" s="248"/>
      <c r="Q207" s="6"/>
      <c r="R207" s="6"/>
      <c r="S207" s="16">
        <f>SUM(S205:S206)</f>
        <v>3241.826086956522</v>
      </c>
      <c r="T207" s="16">
        <f>SUM(T205:T206)</f>
        <v>3728.1</v>
      </c>
    </row>
    <row r="208" spans="1:23" ht="8.15" customHeight="1" x14ac:dyDescent="0.3">
      <c r="A208" s="252"/>
      <c r="B208" s="253"/>
      <c r="C208" s="253"/>
      <c r="D208" s="253"/>
      <c r="E208" s="253"/>
      <c r="F208" s="253"/>
      <c r="G208" s="253"/>
      <c r="H208" s="254"/>
      <c r="M208" s="252"/>
      <c r="N208" s="253"/>
      <c r="O208" s="253"/>
      <c r="P208" s="253"/>
      <c r="Q208" s="253"/>
      <c r="R208" s="253"/>
      <c r="S208" s="253"/>
      <c r="T208" s="254"/>
    </row>
    <row r="209" spans="1:23" x14ac:dyDescent="0.3">
      <c r="A209" s="246" t="s">
        <v>77</v>
      </c>
      <c r="B209" s="247"/>
      <c r="C209" s="247"/>
      <c r="D209" s="247"/>
      <c r="E209" s="6"/>
      <c r="F209" s="6"/>
      <c r="G209" s="22" t="s">
        <v>1</v>
      </c>
      <c r="H209" s="23" t="s">
        <v>2</v>
      </c>
      <c r="M209" s="246" t="s">
        <v>77</v>
      </c>
      <c r="N209" s="247"/>
      <c r="O209" s="247"/>
      <c r="P209" s="247"/>
      <c r="Q209" s="6"/>
      <c r="R209" s="6"/>
      <c r="S209" s="22" t="s">
        <v>1</v>
      </c>
      <c r="T209" s="23" t="s">
        <v>2</v>
      </c>
    </row>
    <row r="210" spans="1:23" x14ac:dyDescent="0.3">
      <c r="A210" s="282" t="s">
        <v>78</v>
      </c>
      <c r="B210" s="248"/>
      <c r="C210" s="248" t="s">
        <v>75</v>
      </c>
      <c r="D210" s="248"/>
      <c r="E210" s="6"/>
      <c r="F210" s="6"/>
      <c r="G210" s="15">
        <v>2330</v>
      </c>
      <c r="H210" s="17">
        <v>2679.5</v>
      </c>
      <c r="J210" s="4"/>
      <c r="K210" s="4"/>
      <c r="M210" s="282" t="s">
        <v>78</v>
      </c>
      <c r="N210" s="248"/>
      <c r="O210" s="248" t="s">
        <v>75</v>
      </c>
      <c r="P210" s="248"/>
      <c r="Q210" s="6"/>
      <c r="R210" s="6"/>
      <c r="S210" s="15">
        <f t="shared" ref="S210" si="25">+T210/1.15</f>
        <v>2416.1739130434785</v>
      </c>
      <c r="T210" s="211">
        <f>+'GENERAL TARIFFS'!H32</f>
        <v>2778.6</v>
      </c>
      <c r="U210" s="195" t="s">
        <v>676</v>
      </c>
      <c r="W210" s="241"/>
    </row>
    <row r="211" spans="1:23" x14ac:dyDescent="0.3">
      <c r="A211" s="282" t="s">
        <v>79</v>
      </c>
      <c r="B211" s="248"/>
      <c r="C211" s="248"/>
      <c r="D211" s="248"/>
      <c r="E211" s="6" t="s">
        <v>66</v>
      </c>
      <c r="F211" s="6"/>
      <c r="G211" s="15">
        <v>3793.3</v>
      </c>
      <c r="H211" s="17">
        <v>3793.3</v>
      </c>
      <c r="M211" s="282" t="s">
        <v>79</v>
      </c>
      <c r="N211" s="248"/>
      <c r="O211" s="248"/>
      <c r="P211" s="248"/>
      <c r="Q211" s="6" t="s">
        <v>66</v>
      </c>
      <c r="R211" s="6"/>
      <c r="S211" s="15">
        <f>+T211</f>
        <v>3933.6</v>
      </c>
      <c r="T211" s="211">
        <f>+'GENERAL TARIFFS'!H33</f>
        <v>3933.6</v>
      </c>
      <c r="U211" s="195" t="s">
        <v>676</v>
      </c>
      <c r="W211" s="241"/>
    </row>
    <row r="212" spans="1:23" x14ac:dyDescent="0.3">
      <c r="A212" s="282" t="s">
        <v>76</v>
      </c>
      <c r="B212" s="248"/>
      <c r="C212" s="248"/>
      <c r="D212" s="248"/>
      <c r="E212" s="6"/>
      <c r="F212" s="6"/>
      <c r="G212" s="16">
        <f>SUM(G210:G211)</f>
        <v>6123.3</v>
      </c>
      <c r="H212" s="16">
        <f>SUM(H210:H211)</f>
        <v>6472.8</v>
      </c>
      <c r="M212" s="282" t="s">
        <v>76</v>
      </c>
      <c r="N212" s="248"/>
      <c r="O212" s="248"/>
      <c r="P212" s="248"/>
      <c r="Q212" s="6"/>
      <c r="R212" s="6"/>
      <c r="S212" s="16">
        <f>SUM(S210:S211)</f>
        <v>6349.7739130434784</v>
      </c>
      <c r="T212" s="16">
        <f>SUM(T210:T211)</f>
        <v>6712.2</v>
      </c>
    </row>
    <row r="213" spans="1:23" ht="8.15" customHeight="1" x14ac:dyDescent="0.3">
      <c r="A213" s="256"/>
      <c r="B213" s="257"/>
      <c r="C213" s="257"/>
      <c r="D213" s="257"/>
      <c r="E213" s="257"/>
      <c r="F213" s="257"/>
      <c r="G213" s="257"/>
      <c r="H213" s="258"/>
      <c r="M213" s="256"/>
      <c r="N213" s="257"/>
      <c r="O213" s="257"/>
      <c r="P213" s="257"/>
      <c r="Q213" s="257"/>
      <c r="R213" s="257"/>
      <c r="S213" s="257"/>
      <c r="T213" s="258"/>
    </row>
    <row r="214" spans="1:23" ht="8.15" customHeight="1" x14ac:dyDescent="0.3">
      <c r="A214" s="259"/>
      <c r="B214" s="260"/>
      <c r="C214" s="260"/>
      <c r="D214" s="260"/>
      <c r="E214" s="260"/>
      <c r="F214" s="260"/>
      <c r="G214" s="260"/>
      <c r="H214" s="261"/>
      <c r="M214" s="259"/>
      <c r="N214" s="260"/>
      <c r="O214" s="260"/>
      <c r="P214" s="260"/>
      <c r="Q214" s="260"/>
      <c r="R214" s="260"/>
      <c r="S214" s="260"/>
      <c r="T214" s="261"/>
    </row>
    <row r="215" spans="1:23" x14ac:dyDescent="0.3">
      <c r="A215" s="246" t="s">
        <v>698</v>
      </c>
      <c r="B215" s="247"/>
      <c r="C215" s="247"/>
      <c r="D215" s="247"/>
      <c r="E215" s="247"/>
      <c r="F215" s="247"/>
      <c r="G215" s="247"/>
      <c r="H215" s="255"/>
      <c r="M215" s="246" t="s">
        <v>751</v>
      </c>
      <c r="N215" s="247"/>
      <c r="O215" s="247"/>
      <c r="P215" s="247"/>
      <c r="Q215" s="247"/>
      <c r="R215" s="247"/>
      <c r="S215" s="247"/>
      <c r="T215" s="255"/>
    </row>
    <row r="216" spans="1:23" x14ac:dyDescent="0.3">
      <c r="A216" s="243" t="s">
        <v>699</v>
      </c>
      <c r="B216" s="244"/>
      <c r="C216" s="244"/>
      <c r="D216" s="244"/>
      <c r="E216" s="244"/>
      <c r="F216" s="244"/>
      <c r="G216" s="244"/>
      <c r="H216" s="245"/>
      <c r="M216" s="243" t="s">
        <v>752</v>
      </c>
      <c r="N216" s="244"/>
      <c r="O216" s="244"/>
      <c r="P216" s="244"/>
      <c r="Q216" s="244"/>
      <c r="R216" s="244"/>
      <c r="S216" s="244"/>
      <c r="T216" s="245"/>
    </row>
    <row r="217" spans="1:23" ht="6" customHeight="1" x14ac:dyDescent="0.3">
      <c r="A217" s="26"/>
      <c r="B217" s="6"/>
      <c r="C217" s="6"/>
      <c r="D217" s="6"/>
      <c r="E217" s="6"/>
      <c r="F217" s="6"/>
      <c r="G217" s="6"/>
      <c r="H217" s="212"/>
      <c r="M217" s="238"/>
      <c r="N217" s="239"/>
      <c r="O217" s="239"/>
      <c r="P217" s="239"/>
      <c r="Q217" s="239"/>
      <c r="R217" s="239"/>
      <c r="S217" s="239"/>
      <c r="T217" s="240"/>
    </row>
    <row r="218" spans="1:23" x14ac:dyDescent="0.3">
      <c r="A218" s="246" t="s">
        <v>60</v>
      </c>
      <c r="B218" s="247"/>
      <c r="C218" s="247"/>
      <c r="D218" s="247"/>
      <c r="E218" s="10"/>
      <c r="F218" s="10"/>
      <c r="G218" s="22" t="s">
        <v>1</v>
      </c>
      <c r="H218" s="23" t="s">
        <v>2</v>
      </c>
      <c r="M218" s="246" t="s">
        <v>60</v>
      </c>
      <c r="N218" s="247"/>
      <c r="O218" s="247"/>
      <c r="P218" s="247"/>
      <c r="Q218" s="10"/>
      <c r="R218" s="10"/>
      <c r="S218" s="22" t="s">
        <v>1</v>
      </c>
      <c r="T218" s="23" t="s">
        <v>2</v>
      </c>
    </row>
    <row r="219" spans="1:23" x14ac:dyDescent="0.3">
      <c r="A219" s="3" t="s">
        <v>40</v>
      </c>
      <c r="D219" s="1" t="s">
        <v>6</v>
      </c>
      <c r="F219" s="2" t="s">
        <v>635</v>
      </c>
      <c r="G219" s="7">
        <v>4.3015652173913042</v>
      </c>
      <c r="H219" s="8">
        <v>4.9467999999999996</v>
      </c>
      <c r="M219" s="3" t="s">
        <v>40</v>
      </c>
      <c r="P219" s="1" t="s">
        <v>6</v>
      </c>
      <c r="R219" s="2" t="s">
        <v>635</v>
      </c>
      <c r="S219" s="7">
        <f t="shared" ref="S219" si="26">+T219/1.15</f>
        <v>4.6891362434782611</v>
      </c>
      <c r="T219" s="8">
        <f>+H219+(H219*0.0901)</f>
        <v>5.3925066799999994</v>
      </c>
      <c r="W219" s="241"/>
    </row>
    <row r="220" spans="1:23" ht="8.15" customHeight="1" x14ac:dyDescent="0.3">
      <c r="A220" s="252"/>
      <c r="B220" s="253"/>
      <c r="C220" s="253"/>
      <c r="D220" s="253"/>
      <c r="E220" s="253"/>
      <c r="F220" s="253"/>
      <c r="G220" s="253"/>
      <c r="H220" s="254"/>
      <c r="M220" s="252"/>
      <c r="N220" s="253"/>
      <c r="O220" s="253"/>
      <c r="P220" s="253"/>
      <c r="Q220" s="253"/>
      <c r="R220" s="253"/>
      <c r="S220" s="253"/>
      <c r="T220" s="254"/>
    </row>
    <row r="221" spans="1:23" x14ac:dyDescent="0.3">
      <c r="A221" s="246" t="s">
        <v>61</v>
      </c>
      <c r="B221" s="247"/>
      <c r="C221" s="247"/>
      <c r="D221" s="247"/>
      <c r="E221" s="10"/>
      <c r="F221" s="10"/>
      <c r="G221" s="22" t="s">
        <v>1</v>
      </c>
      <c r="H221" s="23" t="s">
        <v>2</v>
      </c>
      <c r="M221" s="246" t="s">
        <v>61</v>
      </c>
      <c r="N221" s="247"/>
      <c r="O221" s="247"/>
      <c r="P221" s="247"/>
      <c r="Q221" s="10"/>
      <c r="R221" s="10"/>
      <c r="S221" s="22" t="s">
        <v>1</v>
      </c>
      <c r="T221" s="23" t="s">
        <v>2</v>
      </c>
    </row>
    <row r="222" spans="1:23" x14ac:dyDescent="0.3">
      <c r="A222" s="3" t="s">
        <v>40</v>
      </c>
      <c r="B222" s="1" t="s">
        <v>4</v>
      </c>
      <c r="C222" s="1" t="s">
        <v>5</v>
      </c>
      <c r="D222" s="1" t="s">
        <v>6</v>
      </c>
      <c r="F222" s="2" t="s">
        <v>636</v>
      </c>
      <c r="G222" s="7">
        <v>1.7944971940285499</v>
      </c>
      <c r="H222" s="8">
        <v>2.0636717731328322</v>
      </c>
      <c r="I222" s="15"/>
      <c r="M222" s="3" t="s">
        <v>40</v>
      </c>
      <c r="N222" s="1" t="s">
        <v>4</v>
      </c>
      <c r="O222" s="1" t="s">
        <v>5</v>
      </c>
      <c r="P222" s="1" t="s">
        <v>6</v>
      </c>
      <c r="R222" s="216" t="s">
        <v>636</v>
      </c>
      <c r="S222" s="219">
        <f t="shared" ref="S222:S225" si="27">+T222/1.15</f>
        <v>1.902167025670263</v>
      </c>
      <c r="T222" s="220">
        <f>+H222+(H222*0.06)</f>
        <v>2.1874920795208022</v>
      </c>
      <c r="W222" s="241"/>
    </row>
    <row r="223" spans="1:23" ht="12.75" customHeight="1" x14ac:dyDescent="0.3">
      <c r="A223" s="3" t="s">
        <v>40</v>
      </c>
      <c r="B223" s="1" t="s">
        <v>7</v>
      </c>
      <c r="C223" s="1" t="s">
        <v>8</v>
      </c>
      <c r="D223" s="1" t="s">
        <v>6</v>
      </c>
      <c r="F223" s="2" t="s">
        <v>636</v>
      </c>
      <c r="G223" s="7">
        <v>2.3288534554361995</v>
      </c>
      <c r="H223" s="8">
        <v>2.6781814737516294</v>
      </c>
      <c r="I223" s="15"/>
      <c r="M223" s="3" t="s">
        <v>40</v>
      </c>
      <c r="N223" s="1" t="s">
        <v>7</v>
      </c>
      <c r="O223" s="1" t="s">
        <v>8</v>
      </c>
      <c r="P223" s="1" t="s">
        <v>6</v>
      </c>
      <c r="R223" s="216" t="s">
        <v>636</v>
      </c>
      <c r="S223" s="219">
        <f t="shared" si="27"/>
        <v>2.4685846627623715</v>
      </c>
      <c r="T223" s="220">
        <f>+H223+(H223*0.06)</f>
        <v>2.8388723621767271</v>
      </c>
      <c r="W223" s="241"/>
    </row>
    <row r="224" spans="1:23" x14ac:dyDescent="0.3">
      <c r="A224" s="3" t="s">
        <v>40</v>
      </c>
      <c r="B224" s="1" t="s">
        <v>9</v>
      </c>
      <c r="C224" s="1" t="s">
        <v>10</v>
      </c>
      <c r="D224" s="1" t="s">
        <v>6</v>
      </c>
      <c r="F224" s="2" t="s">
        <v>636</v>
      </c>
      <c r="G224" s="7">
        <v>3.272013158266049</v>
      </c>
      <c r="H224" s="8">
        <v>3.7628151320059562</v>
      </c>
      <c r="I224" s="15"/>
      <c r="M224" s="3" t="s">
        <v>40</v>
      </c>
      <c r="N224" s="1" t="s">
        <v>9</v>
      </c>
      <c r="O224" s="1" t="s">
        <v>10</v>
      </c>
      <c r="P224" s="1" t="s">
        <v>6</v>
      </c>
      <c r="R224" s="216" t="s">
        <v>636</v>
      </c>
      <c r="S224" s="219">
        <f t="shared" si="27"/>
        <v>3.4683339477620123</v>
      </c>
      <c r="T224" s="220">
        <f>+H224+(H224*0.06)</f>
        <v>3.9885840399263137</v>
      </c>
      <c r="W224" s="241"/>
    </row>
    <row r="225" spans="1:23" x14ac:dyDescent="0.3">
      <c r="A225" s="3" t="s">
        <v>40</v>
      </c>
      <c r="B225" s="1" t="s">
        <v>11</v>
      </c>
      <c r="C225" s="1" t="s">
        <v>12</v>
      </c>
      <c r="D225" s="1" t="s">
        <v>6</v>
      </c>
      <c r="F225" s="2" t="s">
        <v>636</v>
      </c>
      <c r="G225" s="7">
        <v>3.8218207592820388</v>
      </c>
      <c r="H225" s="8">
        <v>4.3950938731743445</v>
      </c>
      <c r="I225" s="15"/>
      <c r="M225" s="3" t="s">
        <v>40</v>
      </c>
      <c r="N225" s="1" t="s">
        <v>11</v>
      </c>
      <c r="O225" s="1" t="s">
        <v>12</v>
      </c>
      <c r="P225" s="1" t="s">
        <v>6</v>
      </c>
      <c r="R225" s="216" t="s">
        <v>636</v>
      </c>
      <c r="S225" s="219">
        <f t="shared" si="27"/>
        <v>4.0511300048389618</v>
      </c>
      <c r="T225" s="220">
        <f>+H225+(H225*0.06)</f>
        <v>4.6587995055648053</v>
      </c>
      <c r="U225" s="227"/>
      <c r="W225" s="241"/>
    </row>
    <row r="226" spans="1:23" ht="8.15" customHeight="1" x14ac:dyDescent="0.3">
      <c r="A226" s="252"/>
      <c r="B226" s="253"/>
      <c r="C226" s="253"/>
      <c r="D226" s="253"/>
      <c r="E226" s="253"/>
      <c r="F226" s="253"/>
      <c r="G226" s="253"/>
      <c r="H226" s="254"/>
      <c r="M226" s="252"/>
      <c r="N226" s="253"/>
      <c r="O226" s="253"/>
      <c r="P226" s="253"/>
      <c r="Q226" s="253"/>
      <c r="R226" s="253"/>
      <c r="S226" s="253"/>
      <c r="T226" s="254"/>
    </row>
    <row r="227" spans="1:23" x14ac:dyDescent="0.3">
      <c r="A227" s="246" t="s">
        <v>62</v>
      </c>
      <c r="B227" s="247"/>
      <c r="C227" s="247"/>
      <c r="D227" s="247"/>
      <c r="E227" s="10"/>
      <c r="F227" s="10"/>
      <c r="G227" s="22" t="s">
        <v>1</v>
      </c>
      <c r="H227" s="23" t="s">
        <v>2</v>
      </c>
      <c r="M227" s="246" t="s">
        <v>62</v>
      </c>
      <c r="N227" s="247"/>
      <c r="O227" s="247"/>
      <c r="P227" s="247"/>
      <c r="Q227" s="10"/>
      <c r="R227" s="10"/>
      <c r="S227" s="22" t="s">
        <v>1</v>
      </c>
      <c r="T227" s="23" t="s">
        <v>2</v>
      </c>
    </row>
    <row r="228" spans="1:23" x14ac:dyDescent="0.3">
      <c r="A228" s="3" t="s">
        <v>40</v>
      </c>
      <c r="B228" s="1" t="s">
        <v>4</v>
      </c>
      <c r="C228" s="1" t="s">
        <v>5</v>
      </c>
      <c r="D228" s="1" t="s">
        <v>6</v>
      </c>
      <c r="F228" s="2" t="s">
        <v>637</v>
      </c>
      <c r="G228" s="7">
        <v>2.3374000000000001</v>
      </c>
      <c r="H228" s="8">
        <v>2.6880000000000002</v>
      </c>
      <c r="I228" s="40"/>
      <c r="M228" s="3" t="s">
        <v>40</v>
      </c>
      <c r="N228" s="1" t="s">
        <v>4</v>
      </c>
      <c r="O228" s="1" t="s">
        <v>5</v>
      </c>
      <c r="P228" s="1" t="s">
        <v>6</v>
      </c>
      <c r="R228" s="216" t="s">
        <v>637</v>
      </c>
      <c r="S228" s="219">
        <f t="shared" ref="S228:S231" si="28">+T228/1.15</f>
        <v>2.6693008695652174</v>
      </c>
      <c r="T228" s="220">
        <f>+H228+(H228*0.142)</f>
        <v>3.069696</v>
      </c>
      <c r="W228" s="241"/>
    </row>
    <row r="229" spans="1:23" ht="12.75" customHeight="1" x14ac:dyDescent="0.3">
      <c r="A229" s="3" t="s">
        <v>40</v>
      </c>
      <c r="B229" s="1" t="s">
        <v>7</v>
      </c>
      <c r="C229" s="1" t="s">
        <v>8</v>
      </c>
      <c r="D229" s="1" t="s">
        <v>6</v>
      </c>
      <c r="F229" s="2" t="s">
        <v>637</v>
      </c>
      <c r="G229" s="7">
        <v>2.7511799878504948</v>
      </c>
      <c r="H229" s="8">
        <v>3.163856986028069</v>
      </c>
      <c r="I229" s="40"/>
      <c r="M229" s="3" t="s">
        <v>40</v>
      </c>
      <c r="N229" s="1" t="s">
        <v>7</v>
      </c>
      <c r="O229" s="1" t="s">
        <v>8</v>
      </c>
      <c r="P229" s="1" t="s">
        <v>6</v>
      </c>
      <c r="R229" s="216" t="s">
        <v>637</v>
      </c>
      <c r="S229" s="219">
        <f t="shared" si="28"/>
        <v>3.1418475461252653</v>
      </c>
      <c r="T229" s="220">
        <f>+H229+(H229*0.142)</f>
        <v>3.6131246780440547</v>
      </c>
      <c r="W229" s="241"/>
    </row>
    <row r="230" spans="1:23" x14ac:dyDescent="0.3">
      <c r="A230" s="3" t="s">
        <v>40</v>
      </c>
      <c r="B230" s="1" t="s">
        <v>9</v>
      </c>
      <c r="C230" s="1" t="s">
        <v>10</v>
      </c>
      <c r="D230" s="1" t="s">
        <v>6</v>
      </c>
      <c r="F230" s="2" t="s">
        <v>637</v>
      </c>
      <c r="G230" s="7">
        <v>3.7518260869565223</v>
      </c>
      <c r="H230" s="8">
        <v>4.3146000000000004</v>
      </c>
      <c r="I230" s="40"/>
      <c r="M230" s="3" t="s">
        <v>40</v>
      </c>
      <c r="N230" s="1" t="s">
        <v>9</v>
      </c>
      <c r="O230" s="1" t="s">
        <v>10</v>
      </c>
      <c r="P230" s="1" t="s">
        <v>6</v>
      </c>
      <c r="R230" s="216" t="s">
        <v>637</v>
      </c>
      <c r="S230" s="219">
        <f t="shared" si="28"/>
        <v>4.2845853913043479</v>
      </c>
      <c r="T230" s="220">
        <f>+H230+(H230*0.142)</f>
        <v>4.9272732000000001</v>
      </c>
      <c r="W230" s="241"/>
    </row>
    <row r="231" spans="1:23" x14ac:dyDescent="0.3">
      <c r="A231" s="3" t="s">
        <v>40</v>
      </c>
      <c r="B231" s="1" t="s">
        <v>11</v>
      </c>
      <c r="C231" s="1" t="s">
        <v>12</v>
      </c>
      <c r="D231" s="1" t="s">
        <v>6</v>
      </c>
      <c r="F231" s="2" t="s">
        <v>637</v>
      </c>
      <c r="G231" s="7">
        <v>4.4179027544749765</v>
      </c>
      <c r="H231" s="8">
        <v>5.0805881676462228</v>
      </c>
      <c r="I231" s="40"/>
      <c r="M231" s="3" t="s">
        <v>40</v>
      </c>
      <c r="N231" s="1" t="s">
        <v>11</v>
      </c>
      <c r="O231" s="1" t="s">
        <v>12</v>
      </c>
      <c r="P231" s="1" t="s">
        <v>6</v>
      </c>
      <c r="R231" s="216" t="s">
        <v>637</v>
      </c>
      <c r="S231" s="219">
        <f t="shared" si="28"/>
        <v>5.0452449456104231</v>
      </c>
      <c r="T231" s="220">
        <f>+H231+(H231*0.142)</f>
        <v>5.8020316874519864</v>
      </c>
      <c r="U231" s="227"/>
      <c r="W231" s="241"/>
    </row>
    <row r="232" spans="1:23" ht="8.15" customHeight="1" x14ac:dyDescent="0.3">
      <c r="A232" s="256"/>
      <c r="B232" s="257"/>
      <c r="C232" s="257"/>
      <c r="D232" s="257"/>
      <c r="E232" s="257"/>
      <c r="F232" s="257"/>
      <c r="G232" s="257"/>
      <c r="H232" s="258"/>
      <c r="M232" s="256"/>
      <c r="N232" s="257"/>
      <c r="O232" s="257"/>
      <c r="P232" s="257"/>
      <c r="Q232" s="257"/>
      <c r="R232" s="257"/>
      <c r="S232" s="257"/>
      <c r="T232" s="258"/>
    </row>
    <row r="233" spans="1:23" ht="8.15" customHeight="1" x14ac:dyDescent="0.3">
      <c r="A233" s="279"/>
      <c r="B233" s="279"/>
      <c r="C233" s="279"/>
      <c r="D233" s="279"/>
      <c r="E233" s="279"/>
      <c r="F233" s="279"/>
      <c r="G233" s="279"/>
      <c r="H233" s="279"/>
      <c r="M233" s="253"/>
      <c r="N233" s="253"/>
      <c r="O233" s="253"/>
      <c r="P233" s="253"/>
      <c r="Q233" s="253"/>
      <c r="R233" s="253"/>
      <c r="S233" s="253"/>
      <c r="T233" s="253"/>
    </row>
    <row r="234" spans="1:23" ht="15.5" x14ac:dyDescent="0.35">
      <c r="A234" s="286" t="s">
        <v>102</v>
      </c>
      <c r="B234" s="287"/>
      <c r="C234" s="287"/>
      <c r="D234" s="287"/>
      <c r="E234" s="287"/>
      <c r="F234" s="287"/>
      <c r="G234" s="287"/>
      <c r="H234" s="288"/>
      <c r="M234" s="286" t="s">
        <v>102</v>
      </c>
      <c r="N234" s="287"/>
      <c r="O234" s="287"/>
      <c r="P234" s="287"/>
      <c r="Q234" s="287"/>
      <c r="R234" s="287"/>
      <c r="S234" s="287"/>
      <c r="T234" s="288"/>
    </row>
    <row r="235" spans="1:23" ht="8.15" customHeight="1" x14ac:dyDescent="0.3">
      <c r="A235" s="259"/>
      <c r="B235" s="260"/>
      <c r="C235" s="260"/>
      <c r="D235" s="260"/>
      <c r="E235" s="260"/>
      <c r="F235" s="260"/>
      <c r="G235" s="260"/>
      <c r="H235" s="261"/>
      <c r="M235" s="259"/>
      <c r="N235" s="260"/>
      <c r="O235" s="260"/>
      <c r="P235" s="260"/>
      <c r="Q235" s="260"/>
      <c r="R235" s="260"/>
      <c r="S235" s="260"/>
      <c r="T235" s="261"/>
    </row>
    <row r="236" spans="1:23" x14ac:dyDescent="0.3">
      <c r="A236" s="246" t="s">
        <v>710</v>
      </c>
      <c r="B236" s="247"/>
      <c r="C236" s="247"/>
      <c r="D236" s="247"/>
      <c r="E236" s="247"/>
      <c r="F236" s="247"/>
      <c r="G236" s="247"/>
      <c r="H236" s="255"/>
      <c r="M236" s="246" t="s">
        <v>736</v>
      </c>
      <c r="N236" s="247"/>
      <c r="O236" s="247"/>
      <c r="P236" s="247"/>
      <c r="Q236" s="247"/>
      <c r="R236" s="247"/>
      <c r="S236" s="247"/>
      <c r="T236" s="255"/>
    </row>
    <row r="237" spans="1:23" ht="8.15" customHeight="1" x14ac:dyDescent="0.3">
      <c r="A237" s="252"/>
      <c r="B237" s="253"/>
      <c r="C237" s="253"/>
      <c r="D237" s="253"/>
      <c r="E237" s="253"/>
      <c r="F237" s="253"/>
      <c r="G237" s="253"/>
      <c r="H237" s="254"/>
      <c r="M237" s="252"/>
      <c r="N237" s="253"/>
      <c r="O237" s="253"/>
      <c r="P237" s="253"/>
      <c r="Q237" s="253"/>
      <c r="R237" s="253"/>
      <c r="S237" s="253"/>
      <c r="T237" s="254"/>
    </row>
    <row r="238" spans="1:23" ht="14.5" x14ac:dyDescent="0.35">
      <c r="A238" s="246" t="s">
        <v>89</v>
      </c>
      <c r="B238" s="247"/>
      <c r="C238" s="247"/>
      <c r="D238" s="247"/>
      <c r="E238" s="247"/>
      <c r="F238" s="197"/>
      <c r="G238" s="22" t="s">
        <v>1</v>
      </c>
      <c r="H238" s="23" t="s">
        <v>2</v>
      </c>
      <c r="M238" s="246" t="s">
        <v>89</v>
      </c>
      <c r="N238" s="305"/>
      <c r="O238" s="305"/>
      <c r="P238" s="305"/>
      <c r="Q238" s="305"/>
      <c r="R238" s="197"/>
      <c r="S238" s="22" t="s">
        <v>1</v>
      </c>
      <c r="T238" s="23" t="s">
        <v>2</v>
      </c>
    </row>
    <row r="239" spans="1:23" x14ac:dyDescent="0.3">
      <c r="A239" s="282" t="s">
        <v>85</v>
      </c>
      <c r="B239" s="248"/>
      <c r="C239" s="248"/>
      <c r="D239" s="248"/>
      <c r="E239" s="248"/>
      <c r="F239" s="27"/>
      <c r="G239" s="15">
        <v>694.78</v>
      </c>
      <c r="H239" s="17">
        <v>799</v>
      </c>
      <c r="I239" s="15"/>
      <c r="J239" s="4"/>
      <c r="K239" s="4"/>
      <c r="M239" s="282" t="s">
        <v>85</v>
      </c>
      <c r="N239" s="248"/>
      <c r="O239" s="248"/>
      <c r="P239" s="248"/>
      <c r="Q239" s="248"/>
      <c r="R239" s="27"/>
      <c r="S239" s="15">
        <f t="shared" ref="S239:S242" si="29">+T239/1.15</f>
        <v>720.43478260869574</v>
      </c>
      <c r="T239" s="211">
        <f>+'GENERAL TARIFFS'!H34</f>
        <v>828.5</v>
      </c>
      <c r="U239" s="195" t="s">
        <v>676</v>
      </c>
      <c r="W239" s="241"/>
    </row>
    <row r="240" spans="1:23" ht="14.5" x14ac:dyDescent="0.35">
      <c r="A240" s="282" t="s">
        <v>86</v>
      </c>
      <c r="B240" s="248"/>
      <c r="C240" s="248"/>
      <c r="D240" s="248"/>
      <c r="E240" s="248"/>
      <c r="F240" s="18"/>
      <c r="G240" s="15">
        <v>1034.78</v>
      </c>
      <c r="H240" s="17">
        <v>1190</v>
      </c>
      <c r="I240" s="15"/>
      <c r="M240" s="282" t="s">
        <v>86</v>
      </c>
      <c r="N240" s="248"/>
      <c r="O240" s="248"/>
      <c r="P240" s="248"/>
      <c r="Q240" s="303"/>
      <c r="R240" s="18"/>
      <c r="S240" s="15">
        <f t="shared" si="29"/>
        <v>1073.0434782608697</v>
      </c>
      <c r="T240" s="211">
        <f>+'GENERAL TARIFFS'!H35</f>
        <v>1234</v>
      </c>
      <c r="U240" s="195" t="s">
        <v>676</v>
      </c>
      <c r="W240" s="241"/>
    </row>
    <row r="241" spans="1:23" x14ac:dyDescent="0.3">
      <c r="A241" s="282" t="s">
        <v>87</v>
      </c>
      <c r="B241" s="248"/>
      <c r="C241" s="248"/>
      <c r="D241" s="1" t="s">
        <v>82</v>
      </c>
      <c r="E241" s="1"/>
      <c r="F241" s="27"/>
      <c r="G241" s="15">
        <v>694.78</v>
      </c>
      <c r="H241" s="17">
        <v>799</v>
      </c>
      <c r="I241" s="15"/>
      <c r="M241" s="282" t="s">
        <v>87</v>
      </c>
      <c r="N241" s="248"/>
      <c r="O241" s="248"/>
      <c r="P241" s="1" t="s">
        <v>82</v>
      </c>
      <c r="Q241" s="1"/>
      <c r="R241" s="27"/>
      <c r="S241" s="15">
        <f t="shared" si="29"/>
        <v>720.43478260869574</v>
      </c>
      <c r="T241" s="211">
        <f>+'GENERAL TARIFFS'!H36</f>
        <v>828.5</v>
      </c>
      <c r="U241" s="195" t="s">
        <v>676</v>
      </c>
      <c r="W241" s="241"/>
    </row>
    <row r="242" spans="1:23" x14ac:dyDescent="0.3">
      <c r="A242" s="282" t="s">
        <v>88</v>
      </c>
      <c r="B242" s="248"/>
      <c r="C242" s="248"/>
      <c r="D242" s="1" t="s">
        <v>82</v>
      </c>
      <c r="E242" s="1"/>
      <c r="F242" s="27"/>
      <c r="G242" s="15">
        <v>1034.78</v>
      </c>
      <c r="H242" s="17">
        <v>1190</v>
      </c>
      <c r="I242" s="15"/>
      <c r="M242" s="282" t="s">
        <v>88</v>
      </c>
      <c r="N242" s="248"/>
      <c r="O242" s="248"/>
      <c r="P242" s="1" t="s">
        <v>82</v>
      </c>
      <c r="Q242" s="1"/>
      <c r="R242" s="27"/>
      <c r="S242" s="15">
        <f t="shared" si="29"/>
        <v>1073.0434782608697</v>
      </c>
      <c r="T242" s="211">
        <f>+'GENERAL TARIFFS'!H37</f>
        <v>1234</v>
      </c>
      <c r="U242" s="195" t="s">
        <v>676</v>
      </c>
      <c r="W242" s="241"/>
    </row>
    <row r="243" spans="1:23" x14ac:dyDescent="0.3">
      <c r="A243" s="282" t="s">
        <v>81</v>
      </c>
      <c r="B243" s="248"/>
      <c r="C243" s="248"/>
      <c r="D243" s="1" t="s">
        <v>83</v>
      </c>
      <c r="E243" s="1"/>
      <c r="F243" s="27"/>
      <c r="H243" s="17"/>
      <c r="M243" s="282" t="s">
        <v>81</v>
      </c>
      <c r="N243" s="248"/>
      <c r="O243" s="248"/>
      <c r="P243" s="1" t="s">
        <v>83</v>
      </c>
      <c r="Q243" s="1"/>
      <c r="R243" s="27"/>
      <c r="T243" s="17"/>
    </row>
    <row r="244" spans="1:23" x14ac:dyDescent="0.3">
      <c r="A244" s="282" t="s">
        <v>84</v>
      </c>
      <c r="B244" s="248"/>
      <c r="C244" s="248"/>
      <c r="D244" s="1" t="s">
        <v>83</v>
      </c>
      <c r="E244" s="1"/>
      <c r="F244" s="27"/>
      <c r="H244" s="17"/>
      <c r="M244" s="282" t="s">
        <v>84</v>
      </c>
      <c r="N244" s="248"/>
      <c r="O244" s="248"/>
      <c r="P244" s="1" t="s">
        <v>83</v>
      </c>
      <c r="Q244" s="1"/>
      <c r="R244" s="27"/>
      <c r="T244" s="17"/>
    </row>
    <row r="245" spans="1:23" ht="8.15" customHeight="1" x14ac:dyDescent="0.3">
      <c r="A245" s="252"/>
      <c r="B245" s="253"/>
      <c r="C245" s="253"/>
      <c r="D245" s="253"/>
      <c r="E245" s="253"/>
      <c r="F245" s="253"/>
      <c r="G245" s="253"/>
      <c r="H245" s="254"/>
      <c r="M245" s="252"/>
      <c r="N245" s="253"/>
      <c r="O245" s="253"/>
      <c r="P245" s="253"/>
      <c r="Q245" s="253"/>
      <c r="R245" s="253"/>
      <c r="S245" s="253"/>
      <c r="T245" s="254"/>
    </row>
    <row r="246" spans="1:23" ht="14.5" x14ac:dyDescent="0.35">
      <c r="A246" s="246" t="s">
        <v>90</v>
      </c>
      <c r="B246" s="247"/>
      <c r="C246" s="247"/>
      <c r="D246" s="247"/>
      <c r="E246" s="247"/>
      <c r="F246" s="197"/>
      <c r="G246" s="22" t="s">
        <v>1</v>
      </c>
      <c r="H246" s="23" t="s">
        <v>2</v>
      </c>
      <c r="M246" s="246" t="s">
        <v>90</v>
      </c>
      <c r="N246" s="305"/>
      <c r="O246" s="305"/>
      <c r="P246" s="305"/>
      <c r="Q246" s="305"/>
      <c r="R246" s="197"/>
      <c r="S246" s="22" t="s">
        <v>1</v>
      </c>
      <c r="T246" s="23" t="s">
        <v>2</v>
      </c>
    </row>
    <row r="247" spans="1:23" x14ac:dyDescent="0.3">
      <c r="A247" s="282" t="s">
        <v>18</v>
      </c>
      <c r="B247" s="248"/>
      <c r="C247" s="248"/>
      <c r="D247" s="248" t="s">
        <v>91</v>
      </c>
      <c r="E247" s="248"/>
      <c r="F247" s="27"/>
      <c r="G247" s="15">
        <v>998.17</v>
      </c>
      <c r="H247" s="17">
        <v>1147.9000000000001</v>
      </c>
      <c r="I247" s="15"/>
      <c r="M247" s="282" t="s">
        <v>18</v>
      </c>
      <c r="N247" s="248"/>
      <c r="O247" s="248"/>
      <c r="P247" s="248" t="s">
        <v>91</v>
      </c>
      <c r="Q247" s="248"/>
      <c r="R247" s="27"/>
      <c r="S247" s="15">
        <f t="shared" ref="S247:S250" si="30">+T247/1.15</f>
        <v>1035.0434782608695</v>
      </c>
      <c r="T247" s="211">
        <f>+'GENERAL TARIFFS'!H40</f>
        <v>1190.3</v>
      </c>
      <c r="U247" s="195" t="s">
        <v>676</v>
      </c>
      <c r="W247" s="241"/>
    </row>
    <row r="248" spans="1:23" ht="14.5" x14ac:dyDescent="0.35">
      <c r="A248" s="282" t="s">
        <v>18</v>
      </c>
      <c r="B248" s="248"/>
      <c r="C248" s="248"/>
      <c r="D248" s="248" t="s">
        <v>92</v>
      </c>
      <c r="E248" s="248"/>
      <c r="F248" s="18"/>
      <c r="G248" s="15">
        <v>2309.65</v>
      </c>
      <c r="H248" s="17">
        <v>2656.1</v>
      </c>
      <c r="I248" s="15"/>
      <c r="M248" s="282" t="s">
        <v>18</v>
      </c>
      <c r="N248" s="248"/>
      <c r="O248" s="248"/>
      <c r="P248" s="248" t="s">
        <v>92</v>
      </c>
      <c r="Q248" s="303"/>
      <c r="R248" s="18"/>
      <c r="S248" s="15">
        <f t="shared" si="30"/>
        <v>2395.04347826087</v>
      </c>
      <c r="T248" s="211">
        <f>+'GENERAL TARIFFS'!H41</f>
        <v>2754.3</v>
      </c>
      <c r="U248" s="195" t="s">
        <v>676</v>
      </c>
      <c r="W248" s="241"/>
    </row>
    <row r="249" spans="1:23" x14ac:dyDescent="0.3">
      <c r="A249" s="282" t="s">
        <v>18</v>
      </c>
      <c r="B249" s="248"/>
      <c r="C249" s="248"/>
      <c r="D249" s="248" t="s">
        <v>93</v>
      </c>
      <c r="E249" s="248"/>
      <c r="F249" s="27"/>
      <c r="G249" s="15">
        <v>1286.78</v>
      </c>
      <c r="H249" s="17">
        <v>1479.8</v>
      </c>
      <c r="I249" s="15"/>
      <c r="M249" s="282" t="s">
        <v>18</v>
      </c>
      <c r="N249" s="248"/>
      <c r="O249" s="248"/>
      <c r="P249" s="248" t="s">
        <v>93</v>
      </c>
      <c r="Q249" s="248"/>
      <c r="R249" s="27"/>
      <c r="S249" s="15">
        <f t="shared" si="30"/>
        <v>1334.3478260869567</v>
      </c>
      <c r="T249" s="211">
        <f>+'GENERAL TARIFFS'!H42</f>
        <v>1534.5</v>
      </c>
      <c r="U249" s="195" t="s">
        <v>676</v>
      </c>
      <c r="W249" s="241"/>
    </row>
    <row r="250" spans="1:23" x14ac:dyDescent="0.3">
      <c r="A250" s="282" t="s">
        <v>18</v>
      </c>
      <c r="B250" s="248"/>
      <c r="C250" s="248"/>
      <c r="D250" s="248" t="s">
        <v>94</v>
      </c>
      <c r="E250" s="248"/>
      <c r="F250" s="27"/>
      <c r="G250" s="15">
        <v>1995.39</v>
      </c>
      <c r="H250" s="17">
        <v>2294.6999999999998</v>
      </c>
      <c r="I250" s="15"/>
      <c r="J250" s="4"/>
      <c r="K250" s="4"/>
      <c r="M250" s="282" t="s">
        <v>18</v>
      </c>
      <c r="N250" s="248"/>
      <c r="O250" s="248"/>
      <c r="P250" s="248" t="s">
        <v>94</v>
      </c>
      <c r="Q250" s="248"/>
      <c r="R250" s="27"/>
      <c r="S250" s="15">
        <f t="shared" si="30"/>
        <v>2069.217391304348</v>
      </c>
      <c r="T250" s="211">
        <f>+'GENERAL TARIFFS'!H43</f>
        <v>2379.6</v>
      </c>
      <c r="U250" s="195" t="s">
        <v>676</v>
      </c>
      <c r="W250" s="241"/>
    </row>
    <row r="251" spans="1:23" x14ac:dyDescent="0.3">
      <c r="A251" s="282" t="s">
        <v>80</v>
      </c>
      <c r="B251" s="248"/>
      <c r="C251" s="248"/>
      <c r="D251" s="1" t="s">
        <v>95</v>
      </c>
      <c r="E251" s="1"/>
      <c r="F251" s="27"/>
      <c r="H251" s="17"/>
      <c r="M251" s="282" t="s">
        <v>80</v>
      </c>
      <c r="N251" s="248"/>
      <c r="O251" s="248"/>
      <c r="P251" s="1" t="s">
        <v>95</v>
      </c>
      <c r="Q251" s="1"/>
      <c r="R251" s="27"/>
      <c r="T251" s="17"/>
    </row>
    <row r="252" spans="1:23" ht="8.15" customHeight="1" x14ac:dyDescent="0.3">
      <c r="A252" s="252"/>
      <c r="B252" s="253"/>
      <c r="C252" s="253"/>
      <c r="D252" s="253"/>
      <c r="E252" s="253"/>
      <c r="F252" s="253"/>
      <c r="G252" s="253"/>
      <c r="H252" s="254"/>
      <c r="M252" s="252"/>
      <c r="N252" s="253"/>
      <c r="O252" s="253"/>
      <c r="P252" s="253"/>
      <c r="Q252" s="253"/>
      <c r="R252" s="253"/>
      <c r="S252" s="253"/>
      <c r="T252" s="254"/>
    </row>
    <row r="253" spans="1:23" ht="14.5" x14ac:dyDescent="0.35">
      <c r="A253" s="246" t="s">
        <v>96</v>
      </c>
      <c r="B253" s="247"/>
      <c r="C253" s="247"/>
      <c r="D253" s="247"/>
      <c r="E253" s="247"/>
      <c r="F253" s="197"/>
      <c r="G253" s="22" t="s">
        <v>1</v>
      </c>
      <c r="H253" s="23" t="s">
        <v>2</v>
      </c>
      <c r="M253" s="246" t="s">
        <v>96</v>
      </c>
      <c r="N253" s="305"/>
      <c r="O253" s="305"/>
      <c r="P253" s="305"/>
      <c r="Q253" s="305"/>
      <c r="R253" s="197"/>
      <c r="S253" s="22" t="s">
        <v>1</v>
      </c>
      <c r="T253" s="23" t="s">
        <v>2</v>
      </c>
    </row>
    <row r="254" spans="1:23" x14ac:dyDescent="0.3">
      <c r="A254" s="282" t="s">
        <v>18</v>
      </c>
      <c r="B254" s="248"/>
      <c r="C254" s="248"/>
      <c r="D254" s="248"/>
      <c r="E254" s="248"/>
      <c r="F254" s="27"/>
      <c r="G254" s="15">
        <v>861.39</v>
      </c>
      <c r="H254" s="17">
        <v>990.6</v>
      </c>
      <c r="M254" s="282" t="s">
        <v>18</v>
      </c>
      <c r="N254" s="248"/>
      <c r="O254" s="248"/>
      <c r="P254" s="248"/>
      <c r="Q254" s="248"/>
      <c r="R254" s="27"/>
      <c r="S254" s="15">
        <f t="shared" ref="S254" si="31">+T254/1.15</f>
        <v>893.21739130434798</v>
      </c>
      <c r="T254" s="211">
        <f>+'GENERAL TARIFFS'!H45</f>
        <v>1027.2</v>
      </c>
      <c r="U254" s="195" t="s">
        <v>676</v>
      </c>
      <c r="W254" s="241"/>
    </row>
    <row r="255" spans="1:23" x14ac:dyDescent="0.3">
      <c r="A255" s="282" t="s">
        <v>80</v>
      </c>
      <c r="B255" s="248"/>
      <c r="C255" s="248"/>
      <c r="D255" s="1" t="s">
        <v>95</v>
      </c>
      <c r="E255" s="1"/>
      <c r="F255" s="27"/>
      <c r="H255" s="17"/>
      <c r="M255" s="282" t="s">
        <v>80</v>
      </c>
      <c r="N255" s="248"/>
      <c r="O255" s="248"/>
      <c r="P255" s="1" t="s">
        <v>95</v>
      </c>
      <c r="Q255" s="1"/>
      <c r="R255" s="27"/>
      <c r="T255" s="17"/>
    </row>
    <row r="256" spans="1:23" ht="8.15" customHeight="1" x14ac:dyDescent="0.3">
      <c r="A256" s="252"/>
      <c r="B256" s="253"/>
      <c r="C256" s="253"/>
      <c r="D256" s="253"/>
      <c r="E256" s="253"/>
      <c r="F256" s="253"/>
      <c r="G256" s="253"/>
      <c r="H256" s="254"/>
      <c r="M256" s="252"/>
      <c r="N256" s="253"/>
      <c r="O256" s="253"/>
      <c r="P256" s="253"/>
      <c r="Q256" s="253"/>
      <c r="R256" s="253"/>
      <c r="S256" s="253"/>
      <c r="T256" s="254"/>
    </row>
    <row r="257" spans="1:23" ht="14.5" x14ac:dyDescent="0.35">
      <c r="A257" s="246" t="s">
        <v>97</v>
      </c>
      <c r="B257" s="247"/>
      <c r="C257" s="247"/>
      <c r="D257" s="247"/>
      <c r="E257" s="247"/>
      <c r="F257" s="197"/>
      <c r="G257" s="22" t="s">
        <v>1</v>
      </c>
      <c r="H257" s="23" t="s">
        <v>2</v>
      </c>
      <c r="M257" s="246" t="s">
        <v>97</v>
      </c>
      <c r="N257" s="305"/>
      <c r="O257" s="305"/>
      <c r="P257" s="305"/>
      <c r="Q257" s="305"/>
      <c r="R257" s="197"/>
      <c r="S257" s="22" t="s">
        <v>1</v>
      </c>
      <c r="T257" s="23" t="s">
        <v>2</v>
      </c>
    </row>
    <row r="258" spans="1:23" x14ac:dyDescent="0.3">
      <c r="A258" s="282"/>
      <c r="B258" s="248"/>
      <c r="C258" s="248"/>
      <c r="D258" s="248"/>
      <c r="E258" s="248"/>
      <c r="F258" s="27"/>
      <c r="G258" s="15">
        <v>2020.96</v>
      </c>
      <c r="H258" s="17">
        <v>2324.1</v>
      </c>
      <c r="M258" s="282"/>
      <c r="N258" s="248"/>
      <c r="O258" s="248"/>
      <c r="P258" s="248"/>
      <c r="Q258" s="248"/>
      <c r="R258" s="27"/>
      <c r="S258" s="15">
        <f t="shared" ref="S258" si="32">+T258/1.15</f>
        <v>2095.6521739130435</v>
      </c>
      <c r="T258" s="211">
        <f>+'GENERAL TARIFFS'!H47</f>
        <v>2410</v>
      </c>
      <c r="U258" s="195" t="s">
        <v>676</v>
      </c>
      <c r="W258" s="241"/>
    </row>
    <row r="259" spans="1:23" ht="8.15" customHeight="1" x14ac:dyDescent="0.3">
      <c r="A259" s="256"/>
      <c r="B259" s="257"/>
      <c r="C259" s="257"/>
      <c r="D259" s="257"/>
      <c r="E259" s="257"/>
      <c r="F259" s="257"/>
      <c r="G259" s="257"/>
      <c r="H259" s="258"/>
      <c r="M259" s="256"/>
      <c r="N259" s="257"/>
      <c r="O259" s="257"/>
      <c r="P259" s="257"/>
      <c r="Q259" s="257"/>
      <c r="R259" s="257"/>
      <c r="S259" s="257"/>
      <c r="T259" s="258"/>
    </row>
    <row r="260" spans="1:23" ht="8.15" customHeight="1" x14ac:dyDescent="0.3">
      <c r="A260" s="279"/>
      <c r="B260" s="279"/>
      <c r="C260" s="279"/>
      <c r="D260" s="279"/>
      <c r="E260" s="279"/>
      <c r="F260" s="279"/>
      <c r="G260" s="279"/>
      <c r="H260" s="279"/>
      <c r="M260" s="253"/>
      <c r="N260" s="253"/>
      <c r="O260" s="253"/>
      <c r="P260" s="253"/>
      <c r="Q260" s="253"/>
      <c r="R260" s="253"/>
      <c r="S260" s="253"/>
      <c r="T260" s="253"/>
    </row>
    <row r="261" spans="1:23" ht="49.5" hidden="1" customHeight="1" x14ac:dyDescent="0.3">
      <c r="A261" s="262" t="s">
        <v>720</v>
      </c>
      <c r="B261" s="263"/>
      <c r="C261" s="263"/>
      <c r="D261" s="263"/>
      <c r="E261" s="263"/>
      <c r="F261" s="263"/>
      <c r="G261" s="263"/>
      <c r="H261" s="264"/>
      <c r="M261" s="299" t="s">
        <v>746</v>
      </c>
      <c r="N261" s="300"/>
      <c r="O261" s="300"/>
      <c r="P261" s="300"/>
      <c r="Q261" s="300"/>
      <c r="R261" s="300"/>
      <c r="S261" s="300"/>
      <c r="T261" s="301"/>
    </row>
    <row r="262" spans="1:23" hidden="1" x14ac:dyDescent="0.3">
      <c r="A262" s="265" t="s">
        <v>13</v>
      </c>
      <c r="B262" s="265"/>
      <c r="C262" s="265"/>
      <c r="D262" s="265"/>
      <c r="E262" s="265"/>
      <c r="F262" s="265"/>
      <c r="G262" s="265"/>
      <c r="H262" s="265"/>
      <c r="M262" s="266" t="s">
        <v>13</v>
      </c>
      <c r="N262" s="266"/>
      <c r="O262" s="266"/>
      <c r="P262" s="266"/>
      <c r="Q262" s="266"/>
      <c r="R262" s="266"/>
      <c r="S262" s="266"/>
      <c r="T262" s="266"/>
    </row>
    <row r="263" spans="1:23" ht="8.15" hidden="1" customHeight="1" x14ac:dyDescent="0.3">
      <c r="A263" s="290"/>
      <c r="B263" s="290"/>
      <c r="C263" s="290"/>
      <c r="D263" s="290"/>
      <c r="E263" s="290"/>
      <c r="F263" s="290"/>
      <c r="G263" s="290"/>
      <c r="H263" s="290"/>
      <c r="M263" s="290"/>
      <c r="N263" s="290"/>
      <c r="O263" s="290"/>
      <c r="P263" s="290"/>
      <c r="Q263" s="290"/>
      <c r="R263" s="290"/>
      <c r="S263" s="290"/>
      <c r="T263" s="290"/>
    </row>
    <row r="264" spans="1:23" ht="8.15" hidden="1" customHeight="1" x14ac:dyDescent="0.45">
      <c r="A264" s="289"/>
      <c r="B264" s="289"/>
      <c r="C264" s="289"/>
      <c r="D264" s="289"/>
      <c r="E264" s="289"/>
      <c r="F264" s="289"/>
      <c r="G264" s="289"/>
      <c r="H264" s="289"/>
      <c r="M264" s="302"/>
      <c r="N264" s="302"/>
      <c r="O264" s="302"/>
      <c r="P264" s="302"/>
      <c r="Q264" s="302"/>
      <c r="R264" s="302"/>
      <c r="S264" s="302"/>
      <c r="T264" s="302"/>
    </row>
    <row r="265" spans="1:23" ht="15.5" hidden="1" x14ac:dyDescent="0.35">
      <c r="A265" s="286" t="s">
        <v>104</v>
      </c>
      <c r="B265" s="287"/>
      <c r="C265" s="287"/>
      <c r="D265" s="287"/>
      <c r="E265" s="287"/>
      <c r="F265" s="287"/>
      <c r="G265" s="287"/>
      <c r="H265" s="288"/>
      <c r="I265" s="52">
        <v>0.08</v>
      </c>
      <c r="J265" s="52">
        <v>0.06</v>
      </c>
      <c r="K265" s="52"/>
      <c r="M265" s="286" t="s">
        <v>104</v>
      </c>
      <c r="N265" s="287"/>
      <c r="O265" s="287"/>
      <c r="P265" s="287"/>
      <c r="Q265" s="287"/>
      <c r="R265" s="287"/>
      <c r="S265" s="287"/>
      <c r="T265" s="288"/>
    </row>
    <row r="266" spans="1:23" ht="8.15" hidden="1" customHeight="1" x14ac:dyDescent="0.3">
      <c r="A266" s="270"/>
      <c r="B266" s="271"/>
      <c r="C266" s="271"/>
      <c r="D266" s="271"/>
      <c r="E266" s="271"/>
      <c r="F266" s="271"/>
      <c r="G266" s="271"/>
      <c r="H266" s="272"/>
      <c r="M266" s="270"/>
      <c r="N266" s="271"/>
      <c r="O266" s="271"/>
      <c r="P266" s="271"/>
      <c r="Q266" s="271"/>
      <c r="R266" s="271"/>
      <c r="S266" s="271"/>
      <c r="T266" s="272"/>
    </row>
    <row r="267" spans="1:23" hidden="1" x14ac:dyDescent="0.3">
      <c r="A267" s="246" t="s">
        <v>709</v>
      </c>
      <c r="B267" s="247"/>
      <c r="C267" s="247"/>
      <c r="D267" s="247"/>
      <c r="E267" s="247"/>
      <c r="F267" s="247"/>
      <c r="G267" s="247"/>
      <c r="H267" s="255"/>
      <c r="M267" s="246" t="s">
        <v>737</v>
      </c>
      <c r="N267" s="247"/>
      <c r="O267" s="247"/>
      <c r="P267" s="247"/>
      <c r="Q267" s="247"/>
      <c r="R267" s="247"/>
      <c r="S267" s="247"/>
      <c r="T267" s="255"/>
    </row>
    <row r="268" spans="1:23" ht="8.15" hidden="1" customHeight="1" x14ac:dyDescent="0.3">
      <c r="A268" s="276"/>
      <c r="B268" s="277"/>
      <c r="C268" s="277"/>
      <c r="D268" s="277"/>
      <c r="E268" s="277"/>
      <c r="F268" s="277"/>
      <c r="G268" s="277"/>
      <c r="H268" s="278"/>
      <c r="M268" s="276"/>
      <c r="N268" s="277"/>
      <c r="O268" s="277"/>
      <c r="P268" s="277"/>
      <c r="Q268" s="277"/>
      <c r="R268" s="277"/>
      <c r="S268" s="277"/>
      <c r="T268" s="278"/>
    </row>
    <row r="269" spans="1:23" hidden="1" x14ac:dyDescent="0.3">
      <c r="A269" s="9" t="s">
        <v>67</v>
      </c>
      <c r="B269" s="11" t="s">
        <v>66</v>
      </c>
      <c r="C269" s="267"/>
      <c r="D269" s="267"/>
      <c r="E269" s="267"/>
      <c r="F269" s="267"/>
      <c r="G269" s="267"/>
      <c r="H269" s="268"/>
      <c r="M269" s="9" t="s">
        <v>67</v>
      </c>
      <c r="N269" s="11" t="s">
        <v>66</v>
      </c>
      <c r="O269" s="267"/>
      <c r="P269" s="267"/>
      <c r="Q269" s="267"/>
      <c r="R269" s="267"/>
      <c r="S269" s="267"/>
      <c r="T269" s="268"/>
    </row>
    <row r="270" spans="1:23" hidden="1" x14ac:dyDescent="0.3">
      <c r="A270" s="3" t="s">
        <v>14</v>
      </c>
      <c r="B270" s="4">
        <v>478.5</v>
      </c>
      <c r="C270" s="267"/>
      <c r="D270" s="267"/>
      <c r="E270" s="267"/>
      <c r="F270" s="267"/>
      <c r="G270" s="267"/>
      <c r="H270" s="268"/>
      <c r="I270" s="4">
        <v>343</v>
      </c>
      <c r="J270" s="41">
        <f>(I270/1.08)*1.06</f>
        <v>336.6481481481481</v>
      </c>
      <c r="K270" s="41"/>
      <c r="M270" s="3" t="s">
        <v>14</v>
      </c>
      <c r="N270" s="210">
        <f>+'GENERAL TARIFFS'!H63</f>
        <v>496.2</v>
      </c>
      <c r="O270" s="267"/>
      <c r="P270" s="267"/>
      <c r="Q270" s="267"/>
      <c r="R270" s="267"/>
      <c r="S270" s="267"/>
      <c r="T270" s="268"/>
      <c r="U270" s="195" t="s">
        <v>676</v>
      </c>
    </row>
    <row r="271" spans="1:23" hidden="1" x14ac:dyDescent="0.3">
      <c r="A271" s="3" t="s">
        <v>108</v>
      </c>
      <c r="B271" s="4">
        <v>478.5</v>
      </c>
      <c r="C271" s="13"/>
      <c r="D271" s="13"/>
      <c r="E271" s="13"/>
      <c r="F271" s="13"/>
      <c r="G271" s="13"/>
      <c r="H271" s="198"/>
      <c r="I271" s="4">
        <v>343</v>
      </c>
      <c r="J271" s="41">
        <f t="shared" ref="J271:J272" si="33">(I271/1.08)*1.06</f>
        <v>336.6481481481481</v>
      </c>
      <c r="K271" s="41"/>
      <c r="M271" s="3" t="s">
        <v>108</v>
      </c>
      <c r="N271" s="210">
        <f>+'GENERAL TARIFFS'!H64</f>
        <v>496.2</v>
      </c>
      <c r="O271" s="13"/>
      <c r="P271" s="13"/>
      <c r="Q271" s="13"/>
      <c r="R271" s="13"/>
      <c r="S271" s="13"/>
      <c r="T271" s="198"/>
      <c r="U271" s="195" t="s">
        <v>676</v>
      </c>
    </row>
    <row r="272" spans="1:23" hidden="1" x14ac:dyDescent="0.3">
      <c r="A272" s="184" t="s">
        <v>106</v>
      </c>
      <c r="B272" s="4">
        <v>0</v>
      </c>
      <c r="C272" s="248"/>
      <c r="D272" s="248"/>
      <c r="E272" s="248"/>
      <c r="F272" s="248"/>
      <c r="G272" s="248"/>
      <c r="H272" s="249"/>
      <c r="I272" s="185">
        <v>0</v>
      </c>
      <c r="J272" s="41">
        <f t="shared" si="33"/>
        <v>0</v>
      </c>
      <c r="K272" s="41"/>
      <c r="M272" s="184" t="s">
        <v>106</v>
      </c>
      <c r="N272" s="4">
        <f t="shared" ref="N272" si="34">ROUNDDOWN(V272,0)</f>
        <v>0</v>
      </c>
      <c r="O272" s="248"/>
      <c r="P272" s="248"/>
      <c r="Q272" s="248"/>
      <c r="R272" s="248"/>
      <c r="S272" s="248"/>
      <c r="T272" s="249"/>
    </row>
    <row r="273" spans="1:21" ht="8.15" hidden="1" customHeight="1" x14ac:dyDescent="0.3">
      <c r="A273" s="256"/>
      <c r="B273" s="257"/>
      <c r="C273" s="257"/>
      <c r="D273" s="257"/>
      <c r="E273" s="257"/>
      <c r="F273" s="257"/>
      <c r="G273" s="257"/>
      <c r="H273" s="258"/>
      <c r="M273" s="256"/>
      <c r="N273" s="257"/>
      <c r="O273" s="257"/>
      <c r="P273" s="257"/>
      <c r="Q273" s="257"/>
      <c r="R273" s="257"/>
      <c r="S273" s="257"/>
      <c r="T273" s="258"/>
    </row>
    <row r="274" spans="1:21" ht="8.15" hidden="1" customHeight="1" x14ac:dyDescent="0.3">
      <c r="A274" s="270"/>
      <c r="B274" s="271"/>
      <c r="C274" s="271"/>
      <c r="D274" s="271"/>
      <c r="E274" s="271"/>
      <c r="F274" s="271"/>
      <c r="G274" s="271"/>
      <c r="H274" s="272"/>
      <c r="M274" s="270"/>
      <c r="N274" s="271"/>
      <c r="O274" s="271"/>
      <c r="P274" s="271"/>
      <c r="Q274" s="271"/>
      <c r="R274" s="271"/>
      <c r="S274" s="271"/>
      <c r="T274" s="272"/>
    </row>
    <row r="275" spans="1:21" hidden="1" x14ac:dyDescent="0.3">
      <c r="A275" s="246" t="s">
        <v>708</v>
      </c>
      <c r="B275" s="247"/>
      <c r="C275" s="247"/>
      <c r="D275" s="247"/>
      <c r="E275" s="247"/>
      <c r="F275" s="247"/>
      <c r="G275" s="247"/>
      <c r="H275" s="255"/>
      <c r="M275" s="246" t="s">
        <v>757</v>
      </c>
      <c r="N275" s="247"/>
      <c r="O275" s="247"/>
      <c r="P275" s="247"/>
      <c r="Q275" s="247"/>
      <c r="R275" s="247"/>
      <c r="S275" s="247"/>
      <c r="T275" s="255"/>
    </row>
    <row r="276" spans="1:21" ht="8.15" hidden="1" customHeight="1" x14ac:dyDescent="0.3">
      <c r="A276" s="276"/>
      <c r="B276" s="277"/>
      <c r="C276" s="277"/>
      <c r="D276" s="277"/>
      <c r="E276" s="277"/>
      <c r="F276" s="277"/>
      <c r="G276" s="277"/>
      <c r="H276" s="278"/>
      <c r="M276" s="276"/>
      <c r="N276" s="277"/>
      <c r="O276" s="277"/>
      <c r="P276" s="277"/>
      <c r="Q276" s="277"/>
      <c r="R276" s="277"/>
      <c r="S276" s="277"/>
      <c r="T276" s="278"/>
    </row>
    <row r="277" spans="1:21" ht="14.5" hidden="1" x14ac:dyDescent="0.35">
      <c r="A277" s="9"/>
      <c r="B277" s="11" t="s">
        <v>1</v>
      </c>
      <c r="C277" s="11" t="s">
        <v>2</v>
      </c>
      <c r="D277" s="250"/>
      <c r="E277" s="250"/>
      <c r="F277" s="250"/>
      <c r="G277" s="250"/>
      <c r="H277" s="251"/>
      <c r="M277" s="9"/>
      <c r="N277" s="11" t="s">
        <v>1</v>
      </c>
      <c r="O277" s="11" t="s">
        <v>2</v>
      </c>
      <c r="P277" s="250"/>
      <c r="Q277" s="303"/>
      <c r="R277" s="303"/>
      <c r="S277" s="303"/>
      <c r="T277" s="304"/>
    </row>
    <row r="278" spans="1:21" ht="14.5" hidden="1" x14ac:dyDescent="0.35">
      <c r="A278" s="3" t="s">
        <v>14</v>
      </c>
      <c r="B278" s="4">
        <v>99.48</v>
      </c>
      <c r="C278" s="4">
        <v>114.4</v>
      </c>
      <c r="D278" s="250"/>
      <c r="E278" s="250"/>
      <c r="F278" s="250"/>
      <c r="G278" s="250"/>
      <c r="H278" s="251"/>
      <c r="I278" s="1">
        <v>91</v>
      </c>
      <c r="J278" s="1">
        <f>(I278/1.08)*1.06</f>
        <v>89.31481481481481</v>
      </c>
      <c r="M278" s="3" t="s">
        <v>14</v>
      </c>
      <c r="N278" s="4">
        <f>O278/1.15</f>
        <v>103.1304347826087</v>
      </c>
      <c r="O278" s="210">
        <f>+'GENERAL TARIFFS'!H66</f>
        <v>118.6</v>
      </c>
      <c r="P278" s="250"/>
      <c r="Q278" s="303"/>
      <c r="R278" s="303"/>
      <c r="S278" s="303"/>
      <c r="T278" s="304"/>
      <c r="U278" s="195" t="s">
        <v>676</v>
      </c>
    </row>
    <row r="279" spans="1:21" ht="14.5" hidden="1" x14ac:dyDescent="0.35">
      <c r="A279" s="3" t="s">
        <v>108</v>
      </c>
      <c r="B279" s="4">
        <v>99.48</v>
      </c>
      <c r="C279" s="4">
        <v>114.4</v>
      </c>
      <c r="D279" s="14"/>
      <c r="E279" s="18"/>
      <c r="F279" s="18"/>
      <c r="G279" s="24"/>
      <c r="H279" s="25"/>
      <c r="I279" s="1">
        <v>91</v>
      </c>
      <c r="J279" s="1">
        <f>(I279/1.08)*1.06</f>
        <v>89.31481481481481</v>
      </c>
      <c r="M279" s="3" t="s">
        <v>108</v>
      </c>
      <c r="N279" s="4">
        <f>O279/1.15</f>
        <v>103.1304347826087</v>
      </c>
      <c r="O279" s="210">
        <f>+'GENERAL TARIFFS'!H67</f>
        <v>118.6</v>
      </c>
      <c r="P279" s="14"/>
      <c r="Q279" s="18"/>
      <c r="R279" s="18"/>
      <c r="S279" s="24"/>
      <c r="T279" s="25"/>
      <c r="U279" s="195" t="s">
        <v>676</v>
      </c>
    </row>
    <row r="280" spans="1:21" hidden="1" x14ac:dyDescent="0.3">
      <c r="A280" s="184" t="s">
        <v>106</v>
      </c>
      <c r="B280" s="186" t="s">
        <v>109</v>
      </c>
      <c r="C280" s="186" t="s">
        <v>109</v>
      </c>
      <c r="D280" s="291"/>
      <c r="E280" s="291"/>
      <c r="F280" s="291"/>
      <c r="G280" s="291"/>
      <c r="H280" s="292"/>
      <c r="M280" s="184" t="s">
        <v>106</v>
      </c>
      <c r="N280" s="186" t="s">
        <v>109</v>
      </c>
      <c r="O280" s="186" t="s">
        <v>109</v>
      </c>
      <c r="P280" s="291"/>
      <c r="Q280" s="291"/>
      <c r="R280" s="291"/>
      <c r="S280" s="291"/>
      <c r="T280" s="292"/>
    </row>
    <row r="281" spans="1:21" ht="8.15" hidden="1" customHeight="1" x14ac:dyDescent="0.3">
      <c r="A281" s="293"/>
      <c r="B281" s="294"/>
      <c r="C281" s="294"/>
      <c r="D281" s="294"/>
      <c r="E281" s="294"/>
      <c r="F281" s="294"/>
      <c r="G281" s="294"/>
      <c r="H281" s="295"/>
      <c r="M281" s="293"/>
      <c r="N281" s="294"/>
      <c r="O281" s="294"/>
      <c r="P281" s="294"/>
      <c r="Q281" s="294"/>
      <c r="R281" s="294"/>
      <c r="S281" s="294"/>
      <c r="T281" s="295"/>
    </row>
    <row r="282" spans="1:21" ht="8.15" hidden="1" customHeight="1" x14ac:dyDescent="0.3">
      <c r="A282" s="270"/>
      <c r="B282" s="271"/>
      <c r="C282" s="271"/>
      <c r="D282" s="271"/>
      <c r="E282" s="271"/>
      <c r="F282" s="271"/>
      <c r="G282" s="271"/>
      <c r="H282" s="272"/>
      <c r="M282" s="270"/>
      <c r="N282" s="271"/>
      <c r="O282" s="271"/>
      <c r="P282" s="271"/>
      <c r="Q282" s="271"/>
      <c r="R282" s="271"/>
      <c r="S282" s="271"/>
      <c r="T282" s="272"/>
    </row>
    <row r="283" spans="1:21" hidden="1" x14ac:dyDescent="0.3">
      <c r="A283" s="246" t="s">
        <v>707</v>
      </c>
      <c r="B283" s="247"/>
      <c r="C283" s="247"/>
      <c r="D283" s="247"/>
      <c r="E283" s="247"/>
      <c r="F283" s="247"/>
      <c r="G283" s="247"/>
      <c r="H283" s="255"/>
      <c r="L283" s="213"/>
      <c r="M283" s="246" t="s">
        <v>738</v>
      </c>
      <c r="N283" s="247"/>
      <c r="O283" s="247"/>
      <c r="P283" s="247"/>
      <c r="Q283" s="247"/>
      <c r="R283" s="247"/>
      <c r="S283" s="247"/>
      <c r="T283" s="255"/>
    </row>
    <row r="284" spans="1:21" ht="8.15" hidden="1" customHeight="1" x14ac:dyDescent="0.3">
      <c r="A284" s="252"/>
      <c r="B284" s="253"/>
      <c r="C284" s="253"/>
      <c r="D284" s="253"/>
      <c r="E284" s="253"/>
      <c r="F284" s="253"/>
      <c r="G284" s="253"/>
      <c r="H284" s="254"/>
      <c r="M284" s="252"/>
      <c r="N284" s="253"/>
      <c r="O284" s="253"/>
      <c r="P284" s="253"/>
      <c r="Q284" s="253"/>
      <c r="R284" s="253"/>
      <c r="S284" s="253"/>
      <c r="T284" s="254"/>
    </row>
    <row r="285" spans="1:21" hidden="1" x14ac:dyDescent="0.3">
      <c r="A285" s="246" t="s">
        <v>669</v>
      </c>
      <c r="B285" s="247"/>
      <c r="C285" s="247"/>
      <c r="D285" s="247"/>
      <c r="E285" s="10" t="s">
        <v>0</v>
      </c>
      <c r="F285" s="10"/>
      <c r="G285" s="22" t="s">
        <v>1</v>
      </c>
      <c r="H285" s="23" t="s">
        <v>2</v>
      </c>
      <c r="L285" s="22"/>
      <c r="M285" s="246" t="s">
        <v>669</v>
      </c>
      <c r="N285" s="247"/>
      <c r="O285" s="247"/>
      <c r="P285" s="247"/>
      <c r="Q285" s="10" t="s">
        <v>0</v>
      </c>
      <c r="R285" s="10"/>
      <c r="S285" s="22" t="s">
        <v>1</v>
      </c>
      <c r="T285" s="23" t="s">
        <v>2</v>
      </c>
    </row>
    <row r="286" spans="1:21" hidden="1" x14ac:dyDescent="0.3">
      <c r="A286" s="3" t="s">
        <v>3</v>
      </c>
      <c r="D286" s="1" t="s">
        <v>3</v>
      </c>
      <c r="E286" s="2">
        <v>1001</v>
      </c>
      <c r="G286" s="15">
        <v>63.428920501798792</v>
      </c>
      <c r="H286" s="17">
        <v>72.943258577068605</v>
      </c>
      <c r="L286" s="15"/>
      <c r="M286" s="3" t="s">
        <v>3</v>
      </c>
      <c r="P286" s="1" t="s">
        <v>3</v>
      </c>
      <c r="Q286" s="2">
        <v>1001</v>
      </c>
      <c r="S286" s="15">
        <f>+T286/1.15</f>
        <v>65.775790560365351</v>
      </c>
      <c r="T286" s="207">
        <f>+H286+(H286*0.037)</f>
        <v>75.642159144420148</v>
      </c>
    </row>
    <row r="287" spans="1:21" hidden="1" x14ac:dyDescent="0.3">
      <c r="A287" s="3" t="s">
        <v>110</v>
      </c>
      <c r="B287" s="1" t="s">
        <v>4</v>
      </c>
      <c r="C287" s="1" t="s">
        <v>111</v>
      </c>
      <c r="D287" s="1" t="s">
        <v>114</v>
      </c>
      <c r="E287" s="2">
        <v>1001</v>
      </c>
      <c r="G287" s="15">
        <v>15.32071620612</v>
      </c>
      <c r="H287" s="17">
        <v>17.618823637037998</v>
      </c>
      <c r="L287" s="15"/>
      <c r="M287" s="3" t="s">
        <v>110</v>
      </c>
      <c r="N287" s="1" t="s">
        <v>4</v>
      </c>
      <c r="O287" s="1" t="s">
        <v>111</v>
      </c>
      <c r="P287" s="1" t="s">
        <v>114</v>
      </c>
      <c r="Q287" s="2">
        <v>1001</v>
      </c>
      <c r="S287" s="15">
        <f t="shared" ref="S287:S289" si="35">+T287/1.15</f>
        <v>15.887582705746441</v>
      </c>
      <c r="T287" s="207">
        <f t="shared" ref="T287:T289" si="36">+H287+(H287*0.037)</f>
        <v>18.270720111608405</v>
      </c>
    </row>
    <row r="288" spans="1:21" hidden="1" x14ac:dyDescent="0.3">
      <c r="A288" s="3" t="s">
        <v>110</v>
      </c>
      <c r="B288" s="1" t="s">
        <v>7</v>
      </c>
      <c r="C288" s="1" t="s">
        <v>112</v>
      </c>
      <c r="D288" s="1" t="s">
        <v>114</v>
      </c>
      <c r="E288" s="2">
        <v>1001</v>
      </c>
      <c r="G288" s="15">
        <v>18.347886376560002</v>
      </c>
      <c r="H288" s="17">
        <v>21.100069333044001</v>
      </c>
      <c r="L288" s="15"/>
      <c r="M288" s="3" t="s">
        <v>110</v>
      </c>
      <c r="N288" s="1" t="s">
        <v>7</v>
      </c>
      <c r="O288" s="1" t="s">
        <v>112</v>
      </c>
      <c r="P288" s="1" t="s">
        <v>114</v>
      </c>
      <c r="Q288" s="2">
        <v>1001</v>
      </c>
      <c r="S288" s="15">
        <f t="shared" si="35"/>
        <v>19.026758172492723</v>
      </c>
      <c r="T288" s="207">
        <f t="shared" si="36"/>
        <v>21.880771898366628</v>
      </c>
    </row>
    <row r="289" spans="1:22" hidden="1" x14ac:dyDescent="0.3">
      <c r="A289" s="3" t="s">
        <v>110</v>
      </c>
      <c r="B289" s="1" t="s">
        <v>9</v>
      </c>
      <c r="C289" s="1" t="s">
        <v>113</v>
      </c>
      <c r="D289" s="1" t="s">
        <v>114</v>
      </c>
      <c r="E289" s="2">
        <v>1001</v>
      </c>
      <c r="G289" s="15">
        <v>21.663908662500003</v>
      </c>
      <c r="H289" s="17">
        <v>24.913494961875003</v>
      </c>
      <c r="J289" s="4"/>
      <c r="K289" s="4"/>
      <c r="L289" s="15"/>
      <c r="M289" s="3" t="s">
        <v>110</v>
      </c>
      <c r="N289" s="1" t="s">
        <v>9</v>
      </c>
      <c r="O289" s="1" t="s">
        <v>113</v>
      </c>
      <c r="P289" s="1" t="s">
        <v>114</v>
      </c>
      <c r="Q289" s="2">
        <v>1001</v>
      </c>
      <c r="S289" s="15">
        <f t="shared" si="35"/>
        <v>22.465473283012503</v>
      </c>
      <c r="T289" s="207">
        <f t="shared" si="36"/>
        <v>25.835294275464378</v>
      </c>
      <c r="V289" s="4"/>
    </row>
    <row r="290" spans="1:22" hidden="1" x14ac:dyDescent="0.3">
      <c r="A290" s="184" t="s">
        <v>615</v>
      </c>
      <c r="H290" s="17"/>
      <c r="M290" s="184" t="s">
        <v>615</v>
      </c>
      <c r="T290" s="17"/>
    </row>
    <row r="291" spans="1:22" hidden="1" x14ac:dyDescent="0.3">
      <c r="A291" s="184" t="s">
        <v>110</v>
      </c>
      <c r="B291" s="195" t="s">
        <v>7</v>
      </c>
      <c r="C291" s="195" t="s">
        <v>112</v>
      </c>
      <c r="D291" s="195" t="s">
        <v>114</v>
      </c>
      <c r="E291" s="196">
        <v>1001</v>
      </c>
      <c r="F291" s="196"/>
      <c r="G291" s="186">
        <v>36.695772753120004</v>
      </c>
      <c r="H291" s="193">
        <v>42.200138666088002</v>
      </c>
      <c r="L291" s="186"/>
      <c r="M291" s="184" t="s">
        <v>110</v>
      </c>
      <c r="N291" s="195" t="s">
        <v>7</v>
      </c>
      <c r="O291" s="195" t="s">
        <v>112</v>
      </c>
      <c r="P291" s="195" t="s">
        <v>114</v>
      </c>
      <c r="Q291" s="196">
        <v>1001</v>
      </c>
      <c r="R291" s="196"/>
      <c r="S291" s="186">
        <f>+T291/1.15</f>
        <v>38.053516344985447</v>
      </c>
      <c r="T291" s="208">
        <f>+H291+(H291*0.037)</f>
        <v>43.761543796733257</v>
      </c>
      <c r="V291" s="4"/>
    </row>
    <row r="292" spans="1:22" hidden="1" x14ac:dyDescent="0.3">
      <c r="A292" s="184" t="s">
        <v>110</v>
      </c>
      <c r="B292" s="195" t="s">
        <v>9</v>
      </c>
      <c r="C292" s="195" t="s">
        <v>113</v>
      </c>
      <c r="D292" s="195" t="s">
        <v>114</v>
      </c>
      <c r="E292" s="196">
        <v>1001</v>
      </c>
      <c r="F292" s="196"/>
      <c r="G292" s="186">
        <v>43.327817325000005</v>
      </c>
      <c r="H292" s="193">
        <v>49.826989923750006</v>
      </c>
      <c r="L292" s="186"/>
      <c r="M292" s="184" t="s">
        <v>110</v>
      </c>
      <c r="N292" s="195" t="s">
        <v>9</v>
      </c>
      <c r="O292" s="195" t="s">
        <v>113</v>
      </c>
      <c r="P292" s="195" t="s">
        <v>114</v>
      </c>
      <c r="Q292" s="196">
        <v>1001</v>
      </c>
      <c r="R292" s="196"/>
      <c r="S292" s="186">
        <f>+T292/1.15</f>
        <v>44.930946566025007</v>
      </c>
      <c r="T292" s="208">
        <f>+H292+(H292*0.037)</f>
        <v>51.670588550928755</v>
      </c>
      <c r="V292" s="4"/>
    </row>
    <row r="293" spans="1:22" ht="8.15" hidden="1" customHeight="1" x14ac:dyDescent="0.3">
      <c r="A293" s="252"/>
      <c r="B293" s="253"/>
      <c r="C293" s="253"/>
      <c r="D293" s="253"/>
      <c r="E293" s="253"/>
      <c r="F293" s="253"/>
      <c r="G293" s="253"/>
      <c r="H293" s="254"/>
      <c r="M293" s="252"/>
      <c r="N293" s="253"/>
      <c r="O293" s="253"/>
      <c r="P293" s="253"/>
      <c r="Q293" s="253"/>
      <c r="R293" s="253"/>
      <c r="S293" s="253"/>
      <c r="T293" s="254"/>
    </row>
    <row r="294" spans="1:22" hidden="1" x14ac:dyDescent="0.3">
      <c r="A294" s="246" t="s">
        <v>115</v>
      </c>
      <c r="B294" s="247"/>
      <c r="C294" s="247"/>
      <c r="D294" s="247"/>
      <c r="E294" s="10" t="s">
        <v>0</v>
      </c>
      <c r="F294" s="10"/>
      <c r="G294" s="22" t="s">
        <v>1</v>
      </c>
      <c r="H294" s="23" t="s">
        <v>2</v>
      </c>
      <c r="L294" s="22"/>
      <c r="M294" s="246" t="s">
        <v>115</v>
      </c>
      <c r="N294" s="247"/>
      <c r="O294" s="247"/>
      <c r="P294" s="247"/>
      <c r="Q294" s="10" t="s">
        <v>0</v>
      </c>
      <c r="R294" s="10"/>
      <c r="S294" s="22" t="s">
        <v>1</v>
      </c>
      <c r="T294" s="23" t="s">
        <v>2</v>
      </c>
    </row>
    <row r="295" spans="1:22" hidden="1" x14ac:dyDescent="0.3">
      <c r="A295" s="3" t="s">
        <v>3</v>
      </c>
      <c r="D295" s="1" t="s">
        <v>3</v>
      </c>
      <c r="E295" s="2">
        <v>1002</v>
      </c>
      <c r="G295" s="15">
        <v>63.428920501798792</v>
      </c>
      <c r="H295" s="17">
        <v>72.943258577068605</v>
      </c>
      <c r="M295" s="3" t="s">
        <v>3</v>
      </c>
      <c r="P295" s="1" t="s">
        <v>3</v>
      </c>
      <c r="Q295" s="2">
        <v>1002</v>
      </c>
      <c r="S295" s="15">
        <f>+T295/1.15</f>
        <v>65.775790560365351</v>
      </c>
      <c r="T295" s="207">
        <f>+H295+(H295*0.037)</f>
        <v>75.642159144420148</v>
      </c>
    </row>
    <row r="296" spans="1:22" hidden="1" x14ac:dyDescent="0.3">
      <c r="A296" s="3" t="s">
        <v>110</v>
      </c>
      <c r="B296" s="1" t="s">
        <v>4</v>
      </c>
      <c r="C296" s="1" t="s">
        <v>111</v>
      </c>
      <c r="D296" s="1" t="s">
        <v>114</v>
      </c>
      <c r="E296" s="2">
        <v>1002</v>
      </c>
      <c r="G296" s="15">
        <v>15.32071620612</v>
      </c>
      <c r="H296" s="17">
        <v>17.618823637037998</v>
      </c>
      <c r="L296" s="15"/>
      <c r="M296" s="3" t="s">
        <v>110</v>
      </c>
      <c r="N296" s="1" t="s">
        <v>4</v>
      </c>
      <c r="O296" s="1" t="s">
        <v>111</v>
      </c>
      <c r="P296" s="1" t="s">
        <v>114</v>
      </c>
      <c r="Q296" s="2">
        <v>1002</v>
      </c>
      <c r="S296" s="15">
        <f t="shared" ref="S296:S298" si="37">+T296/1.15</f>
        <v>15.887582705746441</v>
      </c>
      <c r="T296" s="207">
        <f t="shared" ref="T296:T298" si="38">+H296+(H296*0.037)</f>
        <v>18.270720111608405</v>
      </c>
    </row>
    <row r="297" spans="1:22" hidden="1" x14ac:dyDescent="0.3">
      <c r="A297" s="3" t="s">
        <v>110</v>
      </c>
      <c r="B297" s="1" t="s">
        <v>7</v>
      </c>
      <c r="C297" s="1" t="s">
        <v>112</v>
      </c>
      <c r="D297" s="1" t="s">
        <v>114</v>
      </c>
      <c r="E297" s="2">
        <v>1002</v>
      </c>
      <c r="G297" s="15">
        <v>18.347886376560002</v>
      </c>
      <c r="H297" s="17">
        <v>21.100069333044001</v>
      </c>
      <c r="L297" s="15"/>
      <c r="M297" s="3" t="s">
        <v>110</v>
      </c>
      <c r="N297" s="1" t="s">
        <v>7</v>
      </c>
      <c r="O297" s="1" t="s">
        <v>112</v>
      </c>
      <c r="P297" s="1" t="s">
        <v>114</v>
      </c>
      <c r="Q297" s="2">
        <v>1002</v>
      </c>
      <c r="S297" s="15">
        <f t="shared" si="37"/>
        <v>19.026758172492723</v>
      </c>
      <c r="T297" s="207">
        <f t="shared" si="38"/>
        <v>21.880771898366628</v>
      </c>
    </row>
    <row r="298" spans="1:22" hidden="1" x14ac:dyDescent="0.3">
      <c r="A298" s="3" t="s">
        <v>110</v>
      </c>
      <c r="B298" s="1" t="s">
        <v>9</v>
      </c>
      <c r="C298" s="1" t="s">
        <v>113</v>
      </c>
      <c r="D298" s="1" t="s">
        <v>114</v>
      </c>
      <c r="E298" s="2">
        <v>1002</v>
      </c>
      <c r="G298" s="15">
        <v>21.663908662500003</v>
      </c>
      <c r="H298" s="17">
        <v>24.913494961875003</v>
      </c>
      <c r="L298" s="15"/>
      <c r="M298" s="3" t="s">
        <v>110</v>
      </c>
      <c r="N298" s="1" t="s">
        <v>9</v>
      </c>
      <c r="O298" s="1" t="s">
        <v>113</v>
      </c>
      <c r="P298" s="1" t="s">
        <v>114</v>
      </c>
      <c r="Q298" s="2">
        <v>1002</v>
      </c>
      <c r="S298" s="15">
        <f t="shared" si="37"/>
        <v>22.465473283012503</v>
      </c>
      <c r="T298" s="207">
        <f t="shared" si="38"/>
        <v>25.835294275464378</v>
      </c>
    </row>
    <row r="299" spans="1:22" hidden="1" x14ac:dyDescent="0.3">
      <c r="A299" s="184" t="s">
        <v>615</v>
      </c>
      <c r="H299" s="17"/>
      <c r="M299" s="184" t="s">
        <v>615</v>
      </c>
      <c r="T299" s="17"/>
    </row>
    <row r="300" spans="1:22" hidden="1" x14ac:dyDescent="0.3">
      <c r="A300" s="184" t="s">
        <v>110</v>
      </c>
      <c r="B300" s="195" t="s">
        <v>7</v>
      </c>
      <c r="C300" s="195" t="s">
        <v>112</v>
      </c>
      <c r="D300" s="195" t="s">
        <v>114</v>
      </c>
      <c r="E300" s="196">
        <v>1002</v>
      </c>
      <c r="F300" s="196"/>
      <c r="G300" s="186">
        <v>36.695772753120004</v>
      </c>
      <c r="H300" s="193">
        <v>42.200138666088002</v>
      </c>
      <c r="L300" s="186"/>
      <c r="M300" s="184" t="s">
        <v>110</v>
      </c>
      <c r="N300" s="195" t="s">
        <v>7</v>
      </c>
      <c r="O300" s="195" t="s">
        <v>112</v>
      </c>
      <c r="P300" s="195" t="s">
        <v>114</v>
      </c>
      <c r="Q300" s="196">
        <v>1002</v>
      </c>
      <c r="R300" s="196"/>
      <c r="S300" s="186">
        <f>+T300/1.15</f>
        <v>38.053516344985447</v>
      </c>
      <c r="T300" s="208">
        <f>+H300+(H300*0.037)</f>
        <v>43.761543796733257</v>
      </c>
    </row>
    <row r="301" spans="1:22" hidden="1" x14ac:dyDescent="0.3">
      <c r="A301" s="184" t="s">
        <v>110</v>
      </c>
      <c r="B301" s="195" t="s">
        <v>9</v>
      </c>
      <c r="C301" s="195" t="s">
        <v>113</v>
      </c>
      <c r="D301" s="195" t="s">
        <v>114</v>
      </c>
      <c r="E301" s="196">
        <v>1002</v>
      </c>
      <c r="F301" s="196"/>
      <c r="G301" s="186">
        <v>43.327817325000005</v>
      </c>
      <c r="H301" s="193">
        <v>49.826989923750006</v>
      </c>
      <c r="L301" s="186"/>
      <c r="M301" s="184" t="s">
        <v>110</v>
      </c>
      <c r="N301" s="195" t="s">
        <v>9</v>
      </c>
      <c r="O301" s="195" t="s">
        <v>113</v>
      </c>
      <c r="P301" s="195" t="s">
        <v>114</v>
      </c>
      <c r="Q301" s="196">
        <v>1002</v>
      </c>
      <c r="R301" s="196"/>
      <c r="S301" s="186">
        <f>+T301/1.15</f>
        <v>44.930946566025007</v>
      </c>
      <c r="T301" s="208">
        <f>+H301+(H301*0.037)</f>
        <v>51.670588550928755</v>
      </c>
    </row>
    <row r="302" spans="1:22" ht="8.15" hidden="1" customHeight="1" x14ac:dyDescent="0.3">
      <c r="A302" s="252"/>
      <c r="B302" s="253"/>
      <c r="C302" s="253"/>
      <c r="D302" s="253"/>
      <c r="E302" s="253"/>
      <c r="F302" s="253"/>
      <c r="G302" s="253"/>
      <c r="H302" s="254"/>
      <c r="M302" s="252"/>
      <c r="N302" s="253"/>
      <c r="O302" s="253"/>
      <c r="P302" s="253"/>
      <c r="Q302" s="253"/>
      <c r="R302" s="253"/>
      <c r="S302" s="253"/>
      <c r="T302" s="254"/>
    </row>
    <row r="303" spans="1:22" hidden="1" x14ac:dyDescent="0.3">
      <c r="A303" s="246" t="s">
        <v>116</v>
      </c>
      <c r="B303" s="247"/>
      <c r="C303" s="247"/>
      <c r="D303" s="247"/>
      <c r="E303" s="10" t="s">
        <v>0</v>
      </c>
      <c r="F303" s="10"/>
      <c r="G303" s="22" t="s">
        <v>1</v>
      </c>
      <c r="H303" s="23" t="s">
        <v>2</v>
      </c>
      <c r="L303" s="22"/>
      <c r="M303" s="246" t="s">
        <v>116</v>
      </c>
      <c r="N303" s="247"/>
      <c r="O303" s="247"/>
      <c r="P303" s="247"/>
      <c r="Q303" s="10" t="s">
        <v>0</v>
      </c>
      <c r="R303" s="10"/>
      <c r="S303" s="22" t="s">
        <v>1</v>
      </c>
      <c r="T303" s="23" t="s">
        <v>2</v>
      </c>
    </row>
    <row r="304" spans="1:22" hidden="1" x14ac:dyDescent="0.3">
      <c r="A304" s="3" t="s">
        <v>3</v>
      </c>
      <c r="D304" s="1" t="s">
        <v>3</v>
      </c>
      <c r="E304" s="2">
        <v>1003</v>
      </c>
      <c r="G304" s="15">
        <v>63.428920501798792</v>
      </c>
      <c r="H304" s="17">
        <v>72.943258577068605</v>
      </c>
      <c r="M304" s="3" t="s">
        <v>3</v>
      </c>
      <c r="P304" s="1" t="s">
        <v>3</v>
      </c>
      <c r="Q304" s="2">
        <v>1003</v>
      </c>
      <c r="S304" s="15">
        <f>+T304/1.15</f>
        <v>65.775790560365351</v>
      </c>
      <c r="T304" s="207">
        <f>+H304+(H304*0.037)</f>
        <v>75.642159144420148</v>
      </c>
    </row>
    <row r="305" spans="1:20" hidden="1" x14ac:dyDescent="0.3">
      <c r="A305" s="3" t="s">
        <v>110</v>
      </c>
      <c r="B305" s="1" t="s">
        <v>4</v>
      </c>
      <c r="C305" s="1" t="s">
        <v>111</v>
      </c>
      <c r="D305" s="1" t="s">
        <v>114</v>
      </c>
      <c r="E305" s="2">
        <v>1003</v>
      </c>
      <c r="G305" s="15">
        <v>15.32071620612</v>
      </c>
      <c r="H305" s="17">
        <v>17.618823637037998</v>
      </c>
      <c r="L305" s="15"/>
      <c r="M305" s="3" t="s">
        <v>110</v>
      </c>
      <c r="N305" s="1" t="s">
        <v>4</v>
      </c>
      <c r="O305" s="1" t="s">
        <v>111</v>
      </c>
      <c r="P305" s="1" t="s">
        <v>114</v>
      </c>
      <c r="Q305" s="2">
        <v>1003</v>
      </c>
      <c r="S305" s="15">
        <f t="shared" ref="S305:S307" si="39">+T305/1.15</f>
        <v>15.887582705746441</v>
      </c>
      <c r="T305" s="207">
        <f t="shared" ref="T305:T307" si="40">+H305+(H305*0.037)</f>
        <v>18.270720111608405</v>
      </c>
    </row>
    <row r="306" spans="1:20" hidden="1" x14ac:dyDescent="0.3">
      <c r="A306" s="3" t="s">
        <v>110</v>
      </c>
      <c r="B306" s="1" t="s">
        <v>7</v>
      </c>
      <c r="C306" s="1" t="s">
        <v>112</v>
      </c>
      <c r="D306" s="1" t="s">
        <v>114</v>
      </c>
      <c r="E306" s="2">
        <v>1003</v>
      </c>
      <c r="G306" s="15">
        <v>18.347886376560002</v>
      </c>
      <c r="H306" s="17">
        <v>21.100069333044001</v>
      </c>
      <c r="L306" s="15"/>
      <c r="M306" s="3" t="s">
        <v>110</v>
      </c>
      <c r="N306" s="1" t="s">
        <v>7</v>
      </c>
      <c r="O306" s="1" t="s">
        <v>112</v>
      </c>
      <c r="P306" s="1" t="s">
        <v>114</v>
      </c>
      <c r="Q306" s="2">
        <v>1003</v>
      </c>
      <c r="S306" s="15">
        <f t="shared" si="39"/>
        <v>19.026758172492723</v>
      </c>
      <c r="T306" s="207">
        <f t="shared" si="40"/>
        <v>21.880771898366628</v>
      </c>
    </row>
    <row r="307" spans="1:20" hidden="1" x14ac:dyDescent="0.3">
      <c r="A307" s="3" t="s">
        <v>110</v>
      </c>
      <c r="B307" s="1" t="s">
        <v>9</v>
      </c>
      <c r="C307" s="1" t="s">
        <v>113</v>
      </c>
      <c r="D307" s="1" t="s">
        <v>114</v>
      </c>
      <c r="E307" s="2">
        <v>1003</v>
      </c>
      <c r="G307" s="15">
        <v>21.663908662500003</v>
      </c>
      <c r="H307" s="17">
        <v>24.913494961875003</v>
      </c>
      <c r="L307" s="15"/>
      <c r="M307" s="3" t="s">
        <v>110</v>
      </c>
      <c r="N307" s="1" t="s">
        <v>9</v>
      </c>
      <c r="O307" s="1" t="s">
        <v>113</v>
      </c>
      <c r="P307" s="1" t="s">
        <v>114</v>
      </c>
      <c r="Q307" s="2">
        <v>1003</v>
      </c>
      <c r="S307" s="15">
        <f t="shared" si="39"/>
        <v>22.465473283012503</v>
      </c>
      <c r="T307" s="207">
        <f t="shared" si="40"/>
        <v>25.835294275464378</v>
      </c>
    </row>
    <row r="308" spans="1:20" hidden="1" x14ac:dyDescent="0.3">
      <c r="A308" s="184" t="s">
        <v>615</v>
      </c>
      <c r="H308" s="17"/>
      <c r="M308" s="184" t="s">
        <v>615</v>
      </c>
      <c r="T308" s="17"/>
    </row>
    <row r="309" spans="1:20" hidden="1" x14ac:dyDescent="0.3">
      <c r="A309" s="184" t="s">
        <v>110</v>
      </c>
      <c r="B309" s="195" t="s">
        <v>7</v>
      </c>
      <c r="C309" s="195" t="s">
        <v>112</v>
      </c>
      <c r="D309" s="195" t="s">
        <v>114</v>
      </c>
      <c r="E309" s="196">
        <v>1003</v>
      </c>
      <c r="F309" s="196"/>
      <c r="G309" s="186">
        <v>36.695772753120004</v>
      </c>
      <c r="H309" s="193">
        <v>42.200138666088002</v>
      </c>
      <c r="L309" s="186"/>
      <c r="M309" s="184" t="s">
        <v>110</v>
      </c>
      <c r="N309" s="195" t="s">
        <v>7</v>
      </c>
      <c r="O309" s="195" t="s">
        <v>112</v>
      </c>
      <c r="P309" s="195" t="s">
        <v>114</v>
      </c>
      <c r="Q309" s="196">
        <v>1003</v>
      </c>
      <c r="R309" s="196"/>
      <c r="S309" s="186">
        <f>+T309/1.15</f>
        <v>38.053516344985447</v>
      </c>
      <c r="T309" s="208">
        <f>+H309+(H309*0.037)</f>
        <v>43.761543796733257</v>
      </c>
    </row>
    <row r="310" spans="1:20" hidden="1" x14ac:dyDescent="0.3">
      <c r="A310" s="184" t="s">
        <v>110</v>
      </c>
      <c r="B310" s="195" t="s">
        <v>9</v>
      </c>
      <c r="C310" s="195" t="s">
        <v>113</v>
      </c>
      <c r="D310" s="195" t="s">
        <v>114</v>
      </c>
      <c r="E310" s="196">
        <v>1003</v>
      </c>
      <c r="F310" s="196"/>
      <c r="G310" s="186">
        <v>43.327817325000005</v>
      </c>
      <c r="H310" s="193">
        <v>49.826989923750006</v>
      </c>
      <c r="L310" s="186"/>
      <c r="M310" s="184" t="s">
        <v>110</v>
      </c>
      <c r="N310" s="195" t="s">
        <v>9</v>
      </c>
      <c r="O310" s="195" t="s">
        <v>113</v>
      </c>
      <c r="P310" s="195" t="s">
        <v>114</v>
      </c>
      <c r="Q310" s="196">
        <v>1003</v>
      </c>
      <c r="R310" s="196"/>
      <c r="S310" s="186">
        <f>+T310/1.15</f>
        <v>44.930946566025007</v>
      </c>
      <c r="T310" s="208">
        <f>+H310+(H310*0.037)</f>
        <v>51.670588550928755</v>
      </c>
    </row>
    <row r="311" spans="1:20" ht="8.15" hidden="1" customHeight="1" x14ac:dyDescent="0.3">
      <c r="A311" s="252"/>
      <c r="B311" s="253"/>
      <c r="C311" s="253"/>
      <c r="D311" s="253"/>
      <c r="E311" s="253"/>
      <c r="F311" s="253"/>
      <c r="G311" s="253"/>
      <c r="H311" s="254"/>
      <c r="M311" s="252"/>
      <c r="N311" s="253"/>
      <c r="O311" s="253"/>
      <c r="P311" s="253"/>
      <c r="Q311" s="253"/>
      <c r="R311" s="253"/>
      <c r="S311" s="253"/>
      <c r="T311" s="254"/>
    </row>
    <row r="312" spans="1:20" hidden="1" x14ac:dyDescent="0.3">
      <c r="A312" s="246" t="s">
        <v>108</v>
      </c>
      <c r="B312" s="247"/>
      <c r="C312" s="247"/>
      <c r="D312" s="247"/>
      <c r="E312" s="10" t="s">
        <v>0</v>
      </c>
      <c r="F312" s="10"/>
      <c r="G312" s="22" t="s">
        <v>1</v>
      </c>
      <c r="H312" s="23" t="s">
        <v>2</v>
      </c>
      <c r="L312" s="22"/>
      <c r="M312" s="246" t="s">
        <v>108</v>
      </c>
      <c r="N312" s="247"/>
      <c r="O312" s="247"/>
      <c r="P312" s="247"/>
      <c r="Q312" s="10" t="s">
        <v>0</v>
      </c>
      <c r="R312" s="10"/>
      <c r="S312" s="22" t="s">
        <v>1</v>
      </c>
      <c r="T312" s="23" t="s">
        <v>2</v>
      </c>
    </row>
    <row r="313" spans="1:20" hidden="1" x14ac:dyDescent="0.3">
      <c r="A313" s="3" t="s">
        <v>3</v>
      </c>
      <c r="D313" s="1" t="s">
        <v>3</v>
      </c>
      <c r="E313" s="2">
        <v>1004</v>
      </c>
      <c r="G313" s="15">
        <v>63.428920501798792</v>
      </c>
      <c r="H313" s="17">
        <v>72.943258577068605</v>
      </c>
      <c r="M313" s="3" t="s">
        <v>3</v>
      </c>
      <c r="P313" s="1" t="s">
        <v>3</v>
      </c>
      <c r="Q313" s="2">
        <v>1004</v>
      </c>
      <c r="S313" s="15">
        <f>+T313/1.15</f>
        <v>65.775790560365351</v>
      </c>
      <c r="T313" s="207">
        <f>+H313+(H313*0.037)</f>
        <v>75.642159144420148</v>
      </c>
    </row>
    <row r="314" spans="1:20" hidden="1" x14ac:dyDescent="0.3">
      <c r="A314" s="3" t="s">
        <v>110</v>
      </c>
      <c r="B314" s="1" t="s">
        <v>4</v>
      </c>
      <c r="C314" s="1" t="s">
        <v>111</v>
      </c>
      <c r="D314" s="1" t="s">
        <v>114</v>
      </c>
      <c r="E314" s="2">
        <v>1004</v>
      </c>
      <c r="G314" s="15">
        <v>15.32071620612</v>
      </c>
      <c r="H314" s="17">
        <v>17.618823637037998</v>
      </c>
      <c r="L314" s="15"/>
      <c r="M314" s="3" t="s">
        <v>110</v>
      </c>
      <c r="N314" s="1" t="s">
        <v>4</v>
      </c>
      <c r="O314" s="1" t="s">
        <v>111</v>
      </c>
      <c r="P314" s="1" t="s">
        <v>114</v>
      </c>
      <c r="Q314" s="2">
        <v>1004</v>
      </c>
      <c r="S314" s="15">
        <f t="shared" ref="S314:S316" si="41">+T314/1.15</f>
        <v>15.887582705746441</v>
      </c>
      <c r="T314" s="207">
        <f t="shared" ref="T314:T316" si="42">+H314+(H314*0.037)</f>
        <v>18.270720111608405</v>
      </c>
    </row>
    <row r="315" spans="1:20" hidden="1" x14ac:dyDescent="0.3">
      <c r="A315" s="3" t="s">
        <v>110</v>
      </c>
      <c r="B315" s="1" t="s">
        <v>7</v>
      </c>
      <c r="C315" s="1" t="s">
        <v>112</v>
      </c>
      <c r="D315" s="1" t="s">
        <v>114</v>
      </c>
      <c r="E315" s="2">
        <v>1004</v>
      </c>
      <c r="G315" s="15">
        <v>18.347886376560002</v>
      </c>
      <c r="H315" s="17">
        <v>21.100069333044001</v>
      </c>
      <c r="L315" s="15"/>
      <c r="M315" s="3" t="s">
        <v>110</v>
      </c>
      <c r="N315" s="1" t="s">
        <v>7</v>
      </c>
      <c r="O315" s="1" t="s">
        <v>112</v>
      </c>
      <c r="P315" s="1" t="s">
        <v>114</v>
      </c>
      <c r="Q315" s="2">
        <v>1004</v>
      </c>
      <c r="S315" s="15">
        <f t="shared" si="41"/>
        <v>19.026758172492723</v>
      </c>
      <c r="T315" s="207">
        <f t="shared" si="42"/>
        <v>21.880771898366628</v>
      </c>
    </row>
    <row r="316" spans="1:20" hidden="1" x14ac:dyDescent="0.3">
      <c r="A316" s="3" t="s">
        <v>110</v>
      </c>
      <c r="B316" s="1" t="s">
        <v>9</v>
      </c>
      <c r="C316" s="1" t="s">
        <v>113</v>
      </c>
      <c r="D316" s="1" t="s">
        <v>114</v>
      </c>
      <c r="E316" s="2">
        <v>1004</v>
      </c>
      <c r="G316" s="15">
        <v>21.663908662500003</v>
      </c>
      <c r="H316" s="17">
        <v>24.913494961875003</v>
      </c>
      <c r="L316" s="15"/>
      <c r="M316" s="3" t="s">
        <v>110</v>
      </c>
      <c r="N316" s="1" t="s">
        <v>9</v>
      </c>
      <c r="O316" s="1" t="s">
        <v>113</v>
      </c>
      <c r="P316" s="1" t="s">
        <v>114</v>
      </c>
      <c r="Q316" s="2">
        <v>1004</v>
      </c>
      <c r="S316" s="15">
        <f t="shared" si="41"/>
        <v>22.465473283012503</v>
      </c>
      <c r="T316" s="207">
        <f t="shared" si="42"/>
        <v>25.835294275464378</v>
      </c>
    </row>
    <row r="317" spans="1:20" hidden="1" x14ac:dyDescent="0.3">
      <c r="A317" s="184" t="s">
        <v>615</v>
      </c>
      <c r="H317" s="17"/>
      <c r="M317" s="184" t="s">
        <v>615</v>
      </c>
      <c r="T317" s="17"/>
    </row>
    <row r="318" spans="1:20" hidden="1" x14ac:dyDescent="0.3">
      <c r="A318" s="184" t="s">
        <v>110</v>
      </c>
      <c r="B318" s="195" t="s">
        <v>7</v>
      </c>
      <c r="C318" s="195" t="s">
        <v>112</v>
      </c>
      <c r="D318" s="195" t="s">
        <v>114</v>
      </c>
      <c r="E318" s="196">
        <v>1004</v>
      </c>
      <c r="F318" s="196"/>
      <c r="G318" s="186">
        <v>36.695772753120004</v>
      </c>
      <c r="H318" s="193">
        <v>42.200138666088002</v>
      </c>
      <c r="L318" s="186"/>
      <c r="M318" s="184" t="s">
        <v>110</v>
      </c>
      <c r="N318" s="195" t="s">
        <v>7</v>
      </c>
      <c r="O318" s="195" t="s">
        <v>112</v>
      </c>
      <c r="P318" s="195" t="s">
        <v>114</v>
      </c>
      <c r="Q318" s="196">
        <v>1004</v>
      </c>
      <c r="R318" s="196"/>
      <c r="S318" s="186">
        <f>+T318/1.15</f>
        <v>38.053516344985447</v>
      </c>
      <c r="T318" s="208">
        <f>+H318+(H318*0.037)</f>
        <v>43.761543796733257</v>
      </c>
    </row>
    <row r="319" spans="1:20" hidden="1" x14ac:dyDescent="0.3">
      <c r="A319" s="184" t="s">
        <v>110</v>
      </c>
      <c r="B319" s="195" t="s">
        <v>9</v>
      </c>
      <c r="C319" s="195" t="s">
        <v>113</v>
      </c>
      <c r="D319" s="195" t="s">
        <v>114</v>
      </c>
      <c r="E319" s="196">
        <v>1004</v>
      </c>
      <c r="F319" s="196"/>
      <c r="G319" s="186">
        <v>43.327817325000005</v>
      </c>
      <c r="H319" s="193">
        <v>49.826989923750006</v>
      </c>
      <c r="L319" s="186"/>
      <c r="M319" s="184" t="s">
        <v>110</v>
      </c>
      <c r="N319" s="195" t="s">
        <v>9</v>
      </c>
      <c r="O319" s="195" t="s">
        <v>113</v>
      </c>
      <c r="P319" s="195" t="s">
        <v>114</v>
      </c>
      <c r="Q319" s="196">
        <v>1004</v>
      </c>
      <c r="R319" s="196"/>
      <c r="S319" s="186">
        <f>+T319/1.15</f>
        <v>44.930946566025007</v>
      </c>
      <c r="T319" s="208">
        <f>+H319+(H319*0.037)</f>
        <v>51.670588550928755</v>
      </c>
    </row>
    <row r="320" spans="1:20" ht="5.25" hidden="1" customHeight="1" x14ac:dyDescent="0.3">
      <c r="A320" s="184"/>
      <c r="B320" s="195"/>
      <c r="C320" s="195"/>
      <c r="D320" s="195"/>
      <c r="E320" s="196"/>
      <c r="F320" s="196"/>
      <c r="G320" s="186"/>
      <c r="H320" s="193"/>
      <c r="M320" s="184"/>
      <c r="N320" s="195"/>
      <c r="O320" s="195"/>
      <c r="P320" s="195"/>
      <c r="Q320" s="196"/>
      <c r="R320" s="196"/>
      <c r="S320" s="186"/>
      <c r="T320" s="208"/>
    </row>
    <row r="321" spans="1:20" hidden="1" x14ac:dyDescent="0.3">
      <c r="A321" s="246" t="s">
        <v>117</v>
      </c>
      <c r="B321" s="247"/>
      <c r="C321" s="247"/>
      <c r="D321" s="247"/>
      <c r="E321" s="10" t="s">
        <v>0</v>
      </c>
      <c r="F321" s="10"/>
      <c r="G321" s="22" t="s">
        <v>1</v>
      </c>
      <c r="H321" s="23" t="s">
        <v>2</v>
      </c>
      <c r="L321" s="22"/>
      <c r="M321" s="246" t="s">
        <v>117</v>
      </c>
      <c r="N321" s="247"/>
      <c r="O321" s="247"/>
      <c r="P321" s="247"/>
      <c r="Q321" s="10" t="s">
        <v>0</v>
      </c>
      <c r="R321" s="10"/>
      <c r="S321" s="22" t="s">
        <v>1</v>
      </c>
      <c r="T321" s="23" t="s">
        <v>2</v>
      </c>
    </row>
    <row r="322" spans="1:20" hidden="1" x14ac:dyDescent="0.3">
      <c r="A322" s="3" t="s">
        <v>3</v>
      </c>
      <c r="D322" s="1" t="s">
        <v>3</v>
      </c>
      <c r="E322" s="2">
        <v>1005</v>
      </c>
      <c r="G322" s="15">
        <v>63.428920501798792</v>
      </c>
      <c r="H322" s="17">
        <v>72.943258577068605</v>
      </c>
      <c r="M322" s="3" t="s">
        <v>3</v>
      </c>
      <c r="P322" s="1" t="s">
        <v>3</v>
      </c>
      <c r="Q322" s="2">
        <v>1005</v>
      </c>
      <c r="S322" s="15">
        <f>+T322/1.15</f>
        <v>65.775790560365351</v>
      </c>
      <c r="T322" s="207">
        <f>+H322+(H322*0.037)</f>
        <v>75.642159144420148</v>
      </c>
    </row>
    <row r="323" spans="1:20" hidden="1" x14ac:dyDescent="0.3">
      <c r="A323" s="3" t="s">
        <v>110</v>
      </c>
      <c r="B323" s="1" t="s">
        <v>4</v>
      </c>
      <c r="C323" s="1" t="s">
        <v>111</v>
      </c>
      <c r="D323" s="1" t="s">
        <v>114</v>
      </c>
      <c r="E323" s="2">
        <v>1005</v>
      </c>
      <c r="G323" s="15">
        <v>15.32071620612</v>
      </c>
      <c r="H323" s="17">
        <v>17.618823637037998</v>
      </c>
      <c r="L323" s="15"/>
      <c r="M323" s="3" t="s">
        <v>110</v>
      </c>
      <c r="N323" s="1" t="s">
        <v>4</v>
      </c>
      <c r="O323" s="1" t="s">
        <v>111</v>
      </c>
      <c r="P323" s="1" t="s">
        <v>114</v>
      </c>
      <c r="Q323" s="2">
        <v>1005</v>
      </c>
      <c r="S323" s="15">
        <f t="shared" ref="S323:S325" si="43">+T323/1.15</f>
        <v>15.887582705746441</v>
      </c>
      <c r="T323" s="207">
        <f t="shared" ref="T323:T325" si="44">+H323+(H323*0.037)</f>
        <v>18.270720111608405</v>
      </c>
    </row>
    <row r="324" spans="1:20" hidden="1" x14ac:dyDescent="0.3">
      <c r="A324" s="3" t="s">
        <v>110</v>
      </c>
      <c r="B324" s="1" t="s">
        <v>7</v>
      </c>
      <c r="C324" s="1" t="s">
        <v>112</v>
      </c>
      <c r="D324" s="1" t="s">
        <v>114</v>
      </c>
      <c r="E324" s="2">
        <v>1005</v>
      </c>
      <c r="G324" s="15">
        <v>18.347886376560002</v>
      </c>
      <c r="H324" s="17">
        <v>21.100069333044001</v>
      </c>
      <c r="L324" s="15"/>
      <c r="M324" s="3" t="s">
        <v>110</v>
      </c>
      <c r="N324" s="1" t="s">
        <v>7</v>
      </c>
      <c r="O324" s="1" t="s">
        <v>112</v>
      </c>
      <c r="P324" s="1" t="s">
        <v>114</v>
      </c>
      <c r="Q324" s="2">
        <v>1005</v>
      </c>
      <c r="S324" s="15">
        <f t="shared" si="43"/>
        <v>19.026758172492723</v>
      </c>
      <c r="T324" s="207">
        <f t="shared" si="44"/>
        <v>21.880771898366628</v>
      </c>
    </row>
    <row r="325" spans="1:20" hidden="1" x14ac:dyDescent="0.3">
      <c r="A325" s="3" t="s">
        <v>110</v>
      </c>
      <c r="B325" s="1" t="s">
        <v>9</v>
      </c>
      <c r="C325" s="1" t="s">
        <v>113</v>
      </c>
      <c r="D325" s="1" t="s">
        <v>114</v>
      </c>
      <c r="E325" s="2">
        <v>1005</v>
      </c>
      <c r="G325" s="15">
        <v>21.663908662500003</v>
      </c>
      <c r="H325" s="17">
        <v>24.913494961875003</v>
      </c>
      <c r="L325" s="15"/>
      <c r="M325" s="3" t="s">
        <v>110</v>
      </c>
      <c r="N325" s="1" t="s">
        <v>9</v>
      </c>
      <c r="O325" s="1" t="s">
        <v>113</v>
      </c>
      <c r="P325" s="1" t="s">
        <v>114</v>
      </c>
      <c r="Q325" s="2">
        <v>1005</v>
      </c>
      <c r="S325" s="15">
        <f t="shared" si="43"/>
        <v>22.465473283012503</v>
      </c>
      <c r="T325" s="207">
        <f t="shared" si="44"/>
        <v>25.835294275464378</v>
      </c>
    </row>
    <row r="326" spans="1:20" hidden="1" x14ac:dyDescent="0.3">
      <c r="A326" s="184" t="s">
        <v>615</v>
      </c>
      <c r="H326" s="17"/>
      <c r="M326" s="184" t="s">
        <v>615</v>
      </c>
      <c r="T326" s="17"/>
    </row>
    <row r="327" spans="1:20" hidden="1" x14ac:dyDescent="0.3">
      <c r="A327" s="184" t="s">
        <v>110</v>
      </c>
      <c r="B327" s="195" t="s">
        <v>7</v>
      </c>
      <c r="C327" s="195" t="s">
        <v>112</v>
      </c>
      <c r="D327" s="195" t="s">
        <v>114</v>
      </c>
      <c r="E327" s="196">
        <v>1005</v>
      </c>
      <c r="F327" s="196"/>
      <c r="G327" s="186">
        <v>36.695772753120004</v>
      </c>
      <c r="H327" s="193">
        <v>42.200138666088002</v>
      </c>
      <c r="L327" s="186"/>
      <c r="M327" s="184" t="s">
        <v>110</v>
      </c>
      <c r="N327" s="195" t="s">
        <v>7</v>
      </c>
      <c r="O327" s="195" t="s">
        <v>112</v>
      </c>
      <c r="P327" s="195" t="s">
        <v>114</v>
      </c>
      <c r="Q327" s="196">
        <v>1005</v>
      </c>
      <c r="R327" s="196"/>
      <c r="S327" s="186">
        <f>+T327/1.15</f>
        <v>38.053516344985447</v>
      </c>
      <c r="T327" s="208">
        <f>+H327+(H327*0.037)</f>
        <v>43.761543796733257</v>
      </c>
    </row>
    <row r="328" spans="1:20" hidden="1" x14ac:dyDescent="0.3">
      <c r="A328" s="184" t="s">
        <v>110</v>
      </c>
      <c r="B328" s="195" t="s">
        <v>9</v>
      </c>
      <c r="C328" s="195" t="s">
        <v>113</v>
      </c>
      <c r="D328" s="195" t="s">
        <v>114</v>
      </c>
      <c r="E328" s="196">
        <v>1005</v>
      </c>
      <c r="F328" s="196"/>
      <c r="G328" s="186">
        <v>43.327817325000005</v>
      </c>
      <c r="H328" s="193">
        <v>49.826989923750006</v>
      </c>
      <c r="L328" s="186"/>
      <c r="M328" s="184" t="s">
        <v>110</v>
      </c>
      <c r="N328" s="195" t="s">
        <v>9</v>
      </c>
      <c r="O328" s="195" t="s">
        <v>113</v>
      </c>
      <c r="P328" s="195" t="s">
        <v>114</v>
      </c>
      <c r="Q328" s="196">
        <v>1005</v>
      </c>
      <c r="R328" s="196"/>
      <c r="S328" s="186">
        <f>+T328/1.15</f>
        <v>44.930946566025007</v>
      </c>
      <c r="T328" s="208">
        <f>+H328+(H328*0.037)</f>
        <v>51.670588550928755</v>
      </c>
    </row>
    <row r="329" spans="1:20" ht="8.15" hidden="1" customHeight="1" x14ac:dyDescent="0.3">
      <c r="A329" s="252"/>
      <c r="B329" s="253"/>
      <c r="C329" s="253"/>
      <c r="D329" s="253"/>
      <c r="E329" s="253"/>
      <c r="F329" s="253"/>
      <c r="G329" s="253"/>
      <c r="H329" s="254"/>
      <c r="M329" s="252"/>
      <c r="N329" s="253"/>
      <c r="O329" s="253"/>
      <c r="P329" s="253"/>
      <c r="Q329" s="253"/>
      <c r="R329" s="253"/>
      <c r="S329" s="253"/>
      <c r="T329" s="254"/>
    </row>
    <row r="330" spans="1:20" hidden="1" x14ac:dyDescent="0.3">
      <c r="A330" s="246" t="s">
        <v>678</v>
      </c>
      <c r="B330" s="247"/>
      <c r="C330" s="247"/>
      <c r="D330" s="247"/>
      <c r="E330" s="6"/>
      <c r="F330" s="6"/>
      <c r="G330" s="22" t="s">
        <v>1</v>
      </c>
      <c r="H330" s="23" t="s">
        <v>2</v>
      </c>
      <c r="M330" s="246" t="s">
        <v>678</v>
      </c>
      <c r="N330" s="247"/>
      <c r="O330" s="247"/>
      <c r="P330" s="247"/>
      <c r="Q330" s="6"/>
      <c r="R330" s="6"/>
      <c r="S330" s="22" t="s">
        <v>1</v>
      </c>
      <c r="T330" s="23" t="s">
        <v>2</v>
      </c>
    </row>
    <row r="331" spans="1:20" hidden="1" x14ac:dyDescent="0.3">
      <c r="A331" s="3" t="s">
        <v>701</v>
      </c>
      <c r="D331" s="1" t="s">
        <v>3</v>
      </c>
      <c r="E331" s="2">
        <v>1004</v>
      </c>
      <c r="G331" s="15">
        <v>216.02608695652177</v>
      </c>
      <c r="H331" s="207">
        <v>248.43</v>
      </c>
      <c r="M331" s="3" t="s">
        <v>685</v>
      </c>
      <c r="P331" s="1" t="s">
        <v>3</v>
      </c>
      <c r="Q331" s="2">
        <v>1004</v>
      </c>
      <c r="S331" s="15">
        <f>+T331/1.15</f>
        <v>224.64347826086956</v>
      </c>
      <c r="T331" s="207">
        <v>258.33999999999997</v>
      </c>
    </row>
    <row r="332" spans="1:20" ht="8.15" hidden="1" customHeight="1" x14ac:dyDescent="0.3">
      <c r="A332" s="26"/>
      <c r="B332" s="6"/>
      <c r="C332" s="6"/>
      <c r="D332" s="6"/>
      <c r="E332" s="6"/>
      <c r="F332" s="6"/>
      <c r="G332" s="6"/>
      <c r="H332" s="212"/>
      <c r="M332" s="26"/>
      <c r="N332" s="6"/>
      <c r="O332" s="6"/>
      <c r="P332" s="6"/>
      <c r="Q332" s="6"/>
      <c r="R332" s="6"/>
      <c r="S332" s="6"/>
      <c r="T332" s="212"/>
    </row>
    <row r="333" spans="1:20" hidden="1" x14ac:dyDescent="0.3">
      <c r="A333" s="246" t="s">
        <v>29</v>
      </c>
      <c r="B333" s="247"/>
      <c r="C333" s="247"/>
      <c r="D333" s="247"/>
      <c r="E333" s="10" t="s">
        <v>0</v>
      </c>
      <c r="F333" s="10"/>
      <c r="G333" s="11"/>
      <c r="H333" s="12" t="s">
        <v>66</v>
      </c>
      <c r="M333" s="246" t="s">
        <v>29</v>
      </c>
      <c r="N333" s="247"/>
      <c r="O333" s="247"/>
      <c r="P333" s="247"/>
      <c r="Q333" s="10" t="s">
        <v>0</v>
      </c>
      <c r="R333" s="10"/>
      <c r="S333" s="11"/>
      <c r="T333" s="12" t="s">
        <v>66</v>
      </c>
    </row>
    <row r="334" spans="1:20" hidden="1" x14ac:dyDescent="0.3">
      <c r="A334" s="3" t="s">
        <v>3</v>
      </c>
      <c r="D334" s="1" t="s">
        <v>3</v>
      </c>
      <c r="E334" s="2">
        <v>1006</v>
      </c>
      <c r="G334" s="7"/>
      <c r="H334" s="17">
        <v>63.4289205017988</v>
      </c>
      <c r="M334" s="3" t="s">
        <v>3</v>
      </c>
      <c r="P334" s="1" t="s">
        <v>3</v>
      </c>
      <c r="Q334" s="2">
        <v>1006</v>
      </c>
      <c r="S334" s="7"/>
      <c r="T334" s="207">
        <f>+H334+(H334*0.037)</f>
        <v>65.775790560365351</v>
      </c>
    </row>
    <row r="335" spans="1:20" hidden="1" x14ac:dyDescent="0.3">
      <c r="A335" s="3" t="s">
        <v>110</v>
      </c>
      <c r="D335" s="1" t="s">
        <v>114</v>
      </c>
      <c r="E335" s="2">
        <v>1006</v>
      </c>
      <c r="G335" s="7"/>
      <c r="H335" s="17">
        <v>15.3239</v>
      </c>
      <c r="M335" s="3" t="s">
        <v>110</v>
      </c>
      <c r="P335" s="1" t="s">
        <v>114</v>
      </c>
      <c r="Q335" s="2">
        <v>1006</v>
      </c>
      <c r="S335" s="7"/>
      <c r="T335" s="207">
        <f>+H335+(H335*0.037)</f>
        <v>15.8908843</v>
      </c>
    </row>
    <row r="336" spans="1:20" hidden="1" x14ac:dyDescent="0.3">
      <c r="A336" s="3"/>
      <c r="G336" s="7"/>
      <c r="H336" s="17"/>
      <c r="M336" s="3"/>
      <c r="S336" s="7"/>
      <c r="T336" s="17"/>
    </row>
    <row r="337" spans="1:20" hidden="1" x14ac:dyDescent="0.3">
      <c r="A337" s="246" t="s">
        <v>118</v>
      </c>
      <c r="B337" s="247"/>
      <c r="C337" s="247"/>
      <c r="D337" s="247"/>
      <c r="E337" s="10" t="s">
        <v>0</v>
      </c>
      <c r="F337" s="10"/>
      <c r="G337" s="22" t="s">
        <v>1</v>
      </c>
      <c r="H337" s="23" t="s">
        <v>2</v>
      </c>
      <c r="M337" s="246" t="s">
        <v>118</v>
      </c>
      <c r="N337" s="247"/>
      <c r="O337" s="247"/>
      <c r="P337" s="247"/>
      <c r="Q337" s="10" t="s">
        <v>0</v>
      </c>
      <c r="R337" s="10"/>
      <c r="S337" s="22" t="s">
        <v>1</v>
      </c>
      <c r="T337" s="23" t="s">
        <v>2</v>
      </c>
    </row>
    <row r="338" spans="1:20" hidden="1" x14ac:dyDescent="0.3">
      <c r="A338" s="3" t="s">
        <v>3</v>
      </c>
      <c r="D338" s="1" t="s">
        <v>3</v>
      </c>
      <c r="E338" s="2">
        <v>1007</v>
      </c>
      <c r="G338" s="15">
        <v>63.428920501798792</v>
      </c>
      <c r="H338" s="17">
        <v>72.943258577068605</v>
      </c>
      <c r="M338" s="3" t="s">
        <v>3</v>
      </c>
      <c r="P338" s="1" t="s">
        <v>3</v>
      </c>
      <c r="Q338" s="2">
        <v>1007</v>
      </c>
      <c r="S338" s="15">
        <f t="shared" ref="S338" si="45">+T338/1.15</f>
        <v>65.775790560365351</v>
      </c>
      <c r="T338" s="207">
        <f>+H338+(H338*0.037)</f>
        <v>75.642159144420148</v>
      </c>
    </row>
    <row r="339" spans="1:20" ht="8.15" hidden="1" customHeight="1" x14ac:dyDescent="0.3">
      <c r="A339" s="252"/>
      <c r="B339" s="253"/>
      <c r="C339" s="253"/>
      <c r="D339" s="253"/>
      <c r="E339" s="253"/>
      <c r="F339" s="253"/>
      <c r="G339" s="253"/>
      <c r="H339" s="254"/>
      <c r="M339" s="252"/>
      <c r="N339" s="253"/>
      <c r="O339" s="253"/>
      <c r="P339" s="253"/>
      <c r="Q339" s="253"/>
      <c r="R339" s="253"/>
      <c r="S339" s="253"/>
      <c r="T339" s="254"/>
    </row>
    <row r="340" spans="1:20" hidden="1" x14ac:dyDescent="0.3">
      <c r="A340" s="246" t="s">
        <v>119</v>
      </c>
      <c r="B340" s="247"/>
      <c r="C340" s="247"/>
      <c r="D340" s="247"/>
      <c r="E340" s="10" t="s">
        <v>0</v>
      </c>
      <c r="F340" s="10"/>
      <c r="G340" s="22" t="s">
        <v>1</v>
      </c>
      <c r="H340" s="23" t="s">
        <v>2</v>
      </c>
      <c r="M340" s="246" t="s">
        <v>119</v>
      </c>
      <c r="N340" s="247"/>
      <c r="O340" s="247"/>
      <c r="P340" s="247"/>
      <c r="Q340" s="10" t="s">
        <v>0</v>
      </c>
      <c r="R340" s="10"/>
      <c r="S340" s="22" t="s">
        <v>1</v>
      </c>
      <c r="T340" s="23" t="s">
        <v>2</v>
      </c>
    </row>
    <row r="341" spans="1:20" hidden="1" x14ac:dyDescent="0.3">
      <c r="A341" s="3" t="s">
        <v>3</v>
      </c>
      <c r="D341" s="1" t="s">
        <v>3</v>
      </c>
      <c r="E341" s="2">
        <v>1008</v>
      </c>
      <c r="G341" s="15">
        <v>63.428920501798792</v>
      </c>
      <c r="H341" s="17">
        <v>72.943258577068605</v>
      </c>
      <c r="M341" s="3" t="s">
        <v>3</v>
      </c>
      <c r="P341" s="1" t="s">
        <v>3</v>
      </c>
      <c r="Q341" s="2">
        <v>1008</v>
      </c>
      <c r="S341" s="15">
        <f t="shared" ref="S341" si="46">+T341/1.15</f>
        <v>65.775790560365351</v>
      </c>
      <c r="T341" s="207">
        <f>+H341+(H341*0.037)</f>
        <v>75.642159144420148</v>
      </c>
    </row>
    <row r="342" spans="1:20" hidden="1" x14ac:dyDescent="0.3">
      <c r="A342" s="3"/>
      <c r="H342" s="17"/>
      <c r="M342" s="3"/>
      <c r="T342" s="17"/>
    </row>
    <row r="343" spans="1:20" ht="8.15" hidden="1" customHeight="1" x14ac:dyDescent="0.3">
      <c r="A343" s="256"/>
      <c r="B343" s="257"/>
      <c r="C343" s="257"/>
      <c r="D343" s="257"/>
      <c r="E343" s="257"/>
      <c r="F343" s="257"/>
      <c r="G343" s="257"/>
      <c r="H343" s="258"/>
      <c r="M343" s="256"/>
      <c r="N343" s="257"/>
      <c r="O343" s="257"/>
      <c r="P343" s="257"/>
      <c r="Q343" s="257"/>
      <c r="R343" s="257"/>
      <c r="S343" s="257"/>
      <c r="T343" s="258"/>
    </row>
    <row r="344" spans="1:20" ht="8.15" hidden="1" customHeight="1" x14ac:dyDescent="0.3">
      <c r="A344" s="279"/>
      <c r="B344" s="279"/>
      <c r="C344" s="279"/>
      <c r="D344" s="279"/>
      <c r="E344" s="279"/>
      <c r="F344" s="279"/>
      <c r="G344" s="279"/>
      <c r="H344" s="279"/>
      <c r="M344" s="253"/>
      <c r="N344" s="253"/>
      <c r="O344" s="253"/>
      <c r="P344" s="253"/>
      <c r="Q344" s="253"/>
      <c r="R344" s="253"/>
      <c r="S344" s="253"/>
      <c r="T344" s="253"/>
    </row>
    <row r="345" spans="1:20" ht="47.25" hidden="1" customHeight="1" x14ac:dyDescent="0.3">
      <c r="A345" s="262" t="s">
        <v>720</v>
      </c>
      <c r="B345" s="263"/>
      <c r="C345" s="263"/>
      <c r="D345" s="263"/>
      <c r="E345" s="263"/>
      <c r="F345" s="263"/>
      <c r="G345" s="263"/>
      <c r="H345" s="264"/>
      <c r="M345" s="299" t="s">
        <v>746</v>
      </c>
      <c r="N345" s="300"/>
      <c r="O345" s="300"/>
      <c r="P345" s="300"/>
      <c r="Q345" s="300"/>
      <c r="R345" s="300"/>
      <c r="S345" s="300"/>
      <c r="T345" s="301"/>
    </row>
    <row r="346" spans="1:20" hidden="1" x14ac:dyDescent="0.3">
      <c r="A346" s="265" t="s">
        <v>13</v>
      </c>
      <c r="B346" s="265"/>
      <c r="C346" s="265"/>
      <c r="D346" s="265"/>
      <c r="E346" s="265"/>
      <c r="F346" s="265"/>
      <c r="G346" s="265"/>
      <c r="H346" s="265"/>
      <c r="M346" s="266" t="s">
        <v>13</v>
      </c>
      <c r="N346" s="266"/>
      <c r="O346" s="266"/>
      <c r="P346" s="266"/>
      <c r="Q346" s="266"/>
      <c r="R346" s="266"/>
      <c r="S346" s="266"/>
      <c r="T346" s="266"/>
    </row>
    <row r="347" spans="1:20" ht="8.15" hidden="1" customHeight="1" x14ac:dyDescent="0.3">
      <c r="A347" s="290"/>
      <c r="B347" s="290"/>
      <c r="C347" s="290"/>
      <c r="D347" s="290"/>
      <c r="E347" s="290"/>
      <c r="F347" s="290"/>
      <c r="G347" s="290"/>
      <c r="H347" s="290"/>
      <c r="M347" s="290"/>
      <c r="N347" s="290"/>
      <c r="O347" s="290"/>
      <c r="P347" s="290"/>
      <c r="Q347" s="290"/>
      <c r="R347" s="290"/>
      <c r="S347" s="290"/>
      <c r="T347" s="290"/>
    </row>
    <row r="348" spans="1:20" ht="8.15" hidden="1" customHeight="1" x14ac:dyDescent="0.45">
      <c r="A348" s="289"/>
      <c r="B348" s="289"/>
      <c r="C348" s="289"/>
      <c r="D348" s="289"/>
      <c r="E348" s="289"/>
      <c r="F348" s="289"/>
      <c r="G348" s="289"/>
      <c r="H348" s="289"/>
      <c r="M348" s="302"/>
      <c r="N348" s="302"/>
      <c r="O348" s="302"/>
      <c r="P348" s="302"/>
      <c r="Q348" s="302"/>
      <c r="R348" s="302"/>
      <c r="S348" s="302"/>
      <c r="T348" s="302"/>
    </row>
    <row r="349" spans="1:20" ht="15.5" hidden="1" x14ac:dyDescent="0.35">
      <c r="A349" s="286" t="s">
        <v>120</v>
      </c>
      <c r="B349" s="287"/>
      <c r="C349" s="287"/>
      <c r="D349" s="287"/>
      <c r="E349" s="287"/>
      <c r="F349" s="287"/>
      <c r="G349" s="287"/>
      <c r="H349" s="288"/>
      <c r="M349" s="286" t="s">
        <v>120</v>
      </c>
      <c r="N349" s="287"/>
      <c r="O349" s="287"/>
      <c r="P349" s="287"/>
      <c r="Q349" s="287"/>
      <c r="R349" s="287"/>
      <c r="S349" s="287"/>
      <c r="T349" s="288"/>
    </row>
    <row r="350" spans="1:20" ht="8.15" hidden="1" customHeight="1" x14ac:dyDescent="0.3">
      <c r="A350" s="270"/>
      <c r="B350" s="271"/>
      <c r="C350" s="271"/>
      <c r="D350" s="271"/>
      <c r="E350" s="271"/>
      <c r="F350" s="271"/>
      <c r="G350" s="271"/>
      <c r="H350" s="272"/>
      <c r="M350" s="270"/>
      <c r="N350" s="271"/>
      <c r="O350" s="271"/>
      <c r="P350" s="271"/>
      <c r="Q350" s="271"/>
      <c r="R350" s="271"/>
      <c r="S350" s="271"/>
      <c r="T350" s="272"/>
    </row>
    <row r="351" spans="1:20" hidden="1" x14ac:dyDescent="0.3">
      <c r="A351" s="246" t="s">
        <v>739</v>
      </c>
      <c r="B351" s="247"/>
      <c r="C351" s="247"/>
      <c r="D351" s="247"/>
      <c r="E351" s="247"/>
      <c r="F351" s="247"/>
      <c r="G351" s="247"/>
      <c r="H351" s="255"/>
      <c r="M351" s="246" t="s">
        <v>740</v>
      </c>
      <c r="N351" s="247"/>
      <c r="O351" s="247"/>
      <c r="P351" s="247"/>
      <c r="Q351" s="247"/>
      <c r="R351" s="247"/>
      <c r="S351" s="247"/>
      <c r="T351" s="255"/>
    </row>
    <row r="352" spans="1:20" ht="8.15" hidden="1" customHeight="1" x14ac:dyDescent="0.3">
      <c r="A352" s="252"/>
      <c r="B352" s="253"/>
      <c r="C352" s="253"/>
      <c r="D352" s="253"/>
      <c r="E352" s="253"/>
      <c r="F352" s="253"/>
      <c r="G352" s="253"/>
      <c r="H352" s="254"/>
      <c r="M352" s="252"/>
      <c r="N352" s="253"/>
      <c r="O352" s="253"/>
      <c r="P352" s="253"/>
      <c r="Q352" s="253"/>
      <c r="R352" s="253"/>
      <c r="S352" s="253"/>
      <c r="T352" s="254"/>
    </row>
    <row r="353" spans="1:20" hidden="1" x14ac:dyDescent="0.3">
      <c r="A353" s="246" t="s">
        <v>121</v>
      </c>
      <c r="B353" s="247"/>
      <c r="C353" s="247"/>
      <c r="D353" s="247"/>
      <c r="E353" s="10" t="s">
        <v>0</v>
      </c>
      <c r="F353" s="10"/>
      <c r="H353" s="23" t="s">
        <v>66</v>
      </c>
      <c r="M353" s="246" t="s">
        <v>121</v>
      </c>
      <c r="N353" s="247"/>
      <c r="O353" s="247"/>
      <c r="P353" s="247"/>
      <c r="Q353" s="10" t="s">
        <v>0</v>
      </c>
      <c r="R353" s="10"/>
      <c r="T353" s="23" t="s">
        <v>66</v>
      </c>
    </row>
    <row r="354" spans="1:20" hidden="1" x14ac:dyDescent="0.3">
      <c r="A354" s="282" t="s">
        <v>121</v>
      </c>
      <c r="B354" s="248"/>
      <c r="D354" s="1" t="s">
        <v>123</v>
      </c>
      <c r="E354" s="2">
        <v>1214</v>
      </c>
      <c r="G354" s="7"/>
      <c r="H354" s="183">
        <v>7.6278686495760001E-3</v>
      </c>
      <c r="M354" s="282" t="s">
        <v>121</v>
      </c>
      <c r="N354" s="248"/>
      <c r="P354" s="1" t="s">
        <v>123</v>
      </c>
      <c r="Q354" s="2">
        <v>1214</v>
      </c>
      <c r="S354" s="7"/>
      <c r="T354" s="183">
        <f>H354+(H354*0.037)</f>
        <v>7.9100997896103115E-3</v>
      </c>
    </row>
    <row r="355" spans="1:20" hidden="1" x14ac:dyDescent="0.3">
      <c r="A355" s="282" t="s">
        <v>121</v>
      </c>
      <c r="B355" s="248"/>
      <c r="C355" s="19">
        <v>15000</v>
      </c>
      <c r="D355" s="1" t="s">
        <v>125</v>
      </c>
      <c r="E355" s="2">
        <v>1214</v>
      </c>
      <c r="G355" s="7"/>
      <c r="H355" s="182">
        <v>-114.42</v>
      </c>
      <c r="M355" s="282" t="s">
        <v>121</v>
      </c>
      <c r="N355" s="248"/>
      <c r="O355" s="19">
        <v>15000</v>
      </c>
      <c r="P355" s="1" t="s">
        <v>125</v>
      </c>
      <c r="Q355" s="2">
        <v>1214</v>
      </c>
      <c r="S355" s="7"/>
      <c r="T355" s="17">
        <v>-118.65</v>
      </c>
    </row>
    <row r="356" spans="1:20" ht="8.15" hidden="1" customHeight="1" x14ac:dyDescent="0.3">
      <c r="A356" s="252"/>
      <c r="B356" s="253"/>
      <c r="C356" s="253"/>
      <c r="D356" s="253"/>
      <c r="E356" s="253"/>
      <c r="F356" s="253"/>
      <c r="G356" s="253"/>
      <c r="H356" s="254"/>
      <c r="M356" s="252"/>
      <c r="N356" s="253"/>
      <c r="O356" s="253"/>
      <c r="P356" s="253"/>
      <c r="Q356" s="253"/>
      <c r="R356" s="253"/>
      <c r="S356" s="253"/>
      <c r="T356" s="254"/>
    </row>
    <row r="357" spans="1:20" hidden="1" x14ac:dyDescent="0.3">
      <c r="A357" s="246" t="s">
        <v>127</v>
      </c>
      <c r="B357" s="247"/>
      <c r="C357" s="247"/>
      <c r="D357" s="247"/>
      <c r="E357" s="10" t="s">
        <v>0</v>
      </c>
      <c r="F357" s="10"/>
      <c r="H357" s="23" t="s">
        <v>66</v>
      </c>
      <c r="M357" s="246" t="s">
        <v>127</v>
      </c>
      <c r="N357" s="247"/>
      <c r="O357" s="247"/>
      <c r="P357" s="247"/>
      <c r="Q357" s="10" t="s">
        <v>0</v>
      </c>
      <c r="R357" s="10"/>
      <c r="T357" s="23" t="s">
        <v>66</v>
      </c>
    </row>
    <row r="358" spans="1:20" hidden="1" x14ac:dyDescent="0.3">
      <c r="A358" s="282" t="s">
        <v>127</v>
      </c>
      <c r="B358" s="248"/>
      <c r="D358" s="1" t="s">
        <v>123</v>
      </c>
      <c r="E358" s="2">
        <v>1200</v>
      </c>
      <c r="G358" s="7"/>
      <c r="H358" s="183">
        <v>1.5257936482848001E-2</v>
      </c>
      <c r="M358" s="282" t="s">
        <v>127</v>
      </c>
      <c r="N358" s="248"/>
      <c r="P358" s="1" t="s">
        <v>123</v>
      </c>
      <c r="Q358" s="2">
        <v>1200</v>
      </c>
      <c r="S358" s="7"/>
      <c r="T358" s="183">
        <f>H358+(H358*0.037)</f>
        <v>1.5822480132713378E-2</v>
      </c>
    </row>
    <row r="359" spans="1:20" ht="8.15" hidden="1" customHeight="1" x14ac:dyDescent="0.3">
      <c r="A359" s="252"/>
      <c r="B359" s="253"/>
      <c r="C359" s="253"/>
      <c r="D359" s="253"/>
      <c r="E359" s="253"/>
      <c r="F359" s="253"/>
      <c r="G359" s="253"/>
      <c r="H359" s="254"/>
      <c r="M359" s="252"/>
      <c r="N359" s="253"/>
      <c r="O359" s="253"/>
      <c r="P359" s="253"/>
      <c r="Q359" s="253"/>
      <c r="R359" s="253"/>
      <c r="S359" s="253"/>
      <c r="T359" s="254"/>
    </row>
    <row r="360" spans="1:20" hidden="1" x14ac:dyDescent="0.3">
      <c r="A360" s="246" t="s">
        <v>128</v>
      </c>
      <c r="B360" s="247"/>
      <c r="C360" s="247"/>
      <c r="D360" s="247"/>
      <c r="E360" s="10" t="s">
        <v>0</v>
      </c>
      <c r="F360" s="10"/>
      <c r="H360" s="23" t="s">
        <v>66</v>
      </c>
      <c r="M360" s="246" t="s">
        <v>128</v>
      </c>
      <c r="N360" s="247"/>
      <c r="O360" s="247"/>
      <c r="P360" s="247"/>
      <c r="Q360" s="10" t="s">
        <v>0</v>
      </c>
      <c r="R360" s="10"/>
      <c r="T360" s="23" t="s">
        <v>66</v>
      </c>
    </row>
    <row r="361" spans="1:20" hidden="1" x14ac:dyDescent="0.3">
      <c r="A361" s="282" t="s">
        <v>128</v>
      </c>
      <c r="B361" s="248"/>
      <c r="D361" s="1" t="s">
        <v>123</v>
      </c>
      <c r="E361" s="2">
        <v>1207</v>
      </c>
      <c r="G361" s="7"/>
      <c r="H361" s="183">
        <v>1.5257936482848001E-2</v>
      </c>
      <c r="M361" s="282" t="s">
        <v>128</v>
      </c>
      <c r="N361" s="248"/>
      <c r="P361" s="1" t="s">
        <v>123</v>
      </c>
      <c r="Q361" s="2">
        <v>1207</v>
      </c>
      <c r="S361" s="7"/>
      <c r="T361" s="183">
        <f>H361+(H361*0.037)</f>
        <v>1.5822480132713378E-2</v>
      </c>
    </row>
    <row r="362" spans="1:20" ht="8.15" hidden="1" customHeight="1" x14ac:dyDescent="0.3">
      <c r="A362" s="252"/>
      <c r="B362" s="253"/>
      <c r="C362" s="253"/>
      <c r="D362" s="253"/>
      <c r="E362" s="253"/>
      <c r="F362" s="253"/>
      <c r="G362" s="253"/>
      <c r="H362" s="254"/>
      <c r="M362" s="252"/>
      <c r="N362" s="253"/>
      <c r="O362" s="253"/>
      <c r="P362" s="253"/>
      <c r="Q362" s="253"/>
      <c r="R362" s="253"/>
      <c r="S362" s="253"/>
      <c r="T362" s="254"/>
    </row>
    <row r="363" spans="1:20" hidden="1" x14ac:dyDescent="0.3">
      <c r="A363" s="246" t="s">
        <v>129</v>
      </c>
      <c r="B363" s="247"/>
      <c r="C363" s="247"/>
      <c r="D363" s="247"/>
      <c r="E363" s="10" t="s">
        <v>0</v>
      </c>
      <c r="F363" s="10"/>
      <c r="H363" s="23" t="s">
        <v>66</v>
      </c>
      <c r="M363" s="246" t="s">
        <v>129</v>
      </c>
      <c r="N363" s="247"/>
      <c r="O363" s="247"/>
      <c r="P363" s="247"/>
      <c r="Q363" s="10" t="s">
        <v>0</v>
      </c>
      <c r="R363" s="10"/>
      <c r="T363" s="23" t="s">
        <v>66</v>
      </c>
    </row>
    <row r="364" spans="1:20" hidden="1" x14ac:dyDescent="0.3">
      <c r="A364" s="282" t="s">
        <v>130</v>
      </c>
      <c r="B364" s="248"/>
      <c r="D364" s="1" t="s">
        <v>123</v>
      </c>
      <c r="E364" s="2">
        <v>1201</v>
      </c>
      <c r="G364" s="7"/>
      <c r="H364" s="183">
        <v>7.6301492845199997E-4</v>
      </c>
      <c r="M364" s="282" t="s">
        <v>130</v>
      </c>
      <c r="N364" s="248"/>
      <c r="P364" s="1" t="s">
        <v>123</v>
      </c>
      <c r="Q364" s="2">
        <v>1201</v>
      </c>
      <c r="S364" s="7"/>
      <c r="T364" s="183">
        <f>H364+(H364*0.037)</f>
        <v>7.9124648080472395E-4</v>
      </c>
    </row>
    <row r="365" spans="1:20" hidden="1" x14ac:dyDescent="0.3">
      <c r="A365" s="282" t="s">
        <v>131</v>
      </c>
      <c r="B365" s="248"/>
      <c r="D365" s="1" t="s">
        <v>123</v>
      </c>
      <c r="E365" s="2">
        <v>1202</v>
      </c>
      <c r="G365" s="7"/>
      <c r="H365" s="183">
        <v>8.2359429415200015E-4</v>
      </c>
      <c r="M365" s="282" t="s">
        <v>131</v>
      </c>
      <c r="N365" s="248"/>
      <c r="P365" s="1" t="s">
        <v>123</v>
      </c>
      <c r="Q365" s="2">
        <v>1202</v>
      </c>
      <c r="S365" s="7"/>
      <c r="T365" s="183">
        <f t="shared" ref="T365:T368" si="47">H365+(H365*0.037)</f>
        <v>8.5406728303562415E-4</v>
      </c>
    </row>
    <row r="366" spans="1:20" hidden="1" x14ac:dyDescent="0.3">
      <c r="A366" s="282" t="s">
        <v>122</v>
      </c>
      <c r="B366" s="248"/>
      <c r="D366" s="1" t="s">
        <v>123</v>
      </c>
      <c r="E366" s="2">
        <v>1203</v>
      </c>
      <c r="G366" s="7"/>
      <c r="H366" s="183">
        <v>8.2359429415200015E-4</v>
      </c>
      <c r="M366" s="282" t="s">
        <v>122</v>
      </c>
      <c r="N366" s="248"/>
      <c r="P366" s="1" t="s">
        <v>123</v>
      </c>
      <c r="Q366" s="2">
        <v>1203</v>
      </c>
      <c r="S366" s="7"/>
      <c r="T366" s="183">
        <f t="shared" si="47"/>
        <v>8.5406728303562415E-4</v>
      </c>
    </row>
    <row r="367" spans="1:20" hidden="1" x14ac:dyDescent="0.3">
      <c r="A367" s="282" t="s">
        <v>132</v>
      </c>
      <c r="B367" s="248"/>
      <c r="D367" s="1" t="s">
        <v>123</v>
      </c>
      <c r="E367" s="2">
        <v>1205</v>
      </c>
      <c r="G367" s="7"/>
      <c r="H367" s="183">
        <v>8.2359429415200015E-4</v>
      </c>
      <c r="M367" s="282" t="s">
        <v>132</v>
      </c>
      <c r="N367" s="248"/>
      <c r="P367" s="1" t="s">
        <v>123</v>
      </c>
      <c r="Q367" s="2">
        <v>1205</v>
      </c>
      <c r="S367" s="7"/>
      <c r="T367" s="183">
        <f t="shared" si="47"/>
        <v>8.5406728303562415E-4</v>
      </c>
    </row>
    <row r="368" spans="1:20" hidden="1" x14ac:dyDescent="0.3">
      <c r="A368" s="282" t="s">
        <v>133</v>
      </c>
      <c r="B368" s="248"/>
      <c r="D368" s="1" t="s">
        <v>123</v>
      </c>
      <c r="E368" s="2">
        <v>1206</v>
      </c>
      <c r="G368" s="7"/>
      <c r="H368" s="183">
        <v>8.2359429415200015E-4</v>
      </c>
      <c r="M368" s="282" t="s">
        <v>133</v>
      </c>
      <c r="N368" s="248"/>
      <c r="P368" s="1" t="s">
        <v>123</v>
      </c>
      <c r="Q368" s="2">
        <v>1206</v>
      </c>
      <c r="S368" s="7"/>
      <c r="T368" s="183">
        <f t="shared" si="47"/>
        <v>8.5406728303562415E-4</v>
      </c>
    </row>
    <row r="369" spans="1:20" ht="8.15" hidden="1" customHeight="1" x14ac:dyDescent="0.3">
      <c r="A369" s="252"/>
      <c r="B369" s="253"/>
      <c r="C369" s="253"/>
      <c r="D369" s="253"/>
      <c r="E369" s="253"/>
      <c r="F369" s="253"/>
      <c r="G369" s="253"/>
      <c r="H369" s="254"/>
      <c r="M369" s="252"/>
      <c r="N369" s="253"/>
      <c r="O369" s="253"/>
      <c r="P369" s="253"/>
      <c r="Q369" s="253"/>
      <c r="R369" s="253"/>
      <c r="S369" s="253"/>
      <c r="T369" s="254"/>
    </row>
    <row r="370" spans="1:20" hidden="1" x14ac:dyDescent="0.3">
      <c r="A370" s="246" t="s">
        <v>143</v>
      </c>
      <c r="B370" s="247"/>
      <c r="C370" s="247"/>
      <c r="D370" s="247"/>
      <c r="E370" s="10" t="s">
        <v>0</v>
      </c>
      <c r="F370" s="10"/>
      <c r="H370" s="23" t="s">
        <v>66</v>
      </c>
      <c r="M370" s="246" t="s">
        <v>143</v>
      </c>
      <c r="N370" s="247"/>
      <c r="O370" s="247"/>
      <c r="P370" s="247"/>
      <c r="Q370" s="10" t="s">
        <v>0</v>
      </c>
      <c r="R370" s="10"/>
      <c r="T370" s="23" t="s">
        <v>66</v>
      </c>
    </row>
    <row r="371" spans="1:20" hidden="1" x14ac:dyDescent="0.3">
      <c r="A371" s="282" t="s">
        <v>144</v>
      </c>
      <c r="B371" s="248"/>
      <c r="C371" s="5"/>
      <c r="D371" s="1" t="s">
        <v>123</v>
      </c>
      <c r="E371" s="2">
        <v>1215</v>
      </c>
      <c r="G371" s="7"/>
      <c r="H371" s="183">
        <v>8.2359429415200015E-4</v>
      </c>
      <c r="M371" s="282" t="s">
        <v>144</v>
      </c>
      <c r="N371" s="248"/>
      <c r="O371" s="5"/>
      <c r="P371" s="1" t="s">
        <v>123</v>
      </c>
      <c r="Q371" s="2">
        <v>1215</v>
      </c>
      <c r="S371" s="7"/>
      <c r="T371" s="183">
        <f>H371+(H371*0.037)</f>
        <v>8.5406728303562415E-4</v>
      </c>
    </row>
    <row r="372" spans="1:20" hidden="1" x14ac:dyDescent="0.3">
      <c r="A372" s="282" t="s">
        <v>145</v>
      </c>
      <c r="B372" s="248"/>
      <c r="C372" s="5"/>
      <c r="D372" s="1" t="s">
        <v>123</v>
      </c>
      <c r="E372" s="2">
        <v>1216</v>
      </c>
      <c r="G372" s="7"/>
      <c r="H372" s="183">
        <v>1.5257936482848001E-2</v>
      </c>
      <c r="M372" s="282" t="s">
        <v>145</v>
      </c>
      <c r="N372" s="248"/>
      <c r="O372" s="5"/>
      <c r="P372" s="1" t="s">
        <v>123</v>
      </c>
      <c r="Q372" s="2">
        <v>1216</v>
      </c>
      <c r="S372" s="7"/>
      <c r="T372" s="183">
        <f t="shared" ref="T372:T373" si="48">H372+(H372*0.037)</f>
        <v>1.5822480132713378E-2</v>
      </c>
    </row>
    <row r="373" spans="1:20" hidden="1" x14ac:dyDescent="0.3">
      <c r="A373" s="282" t="s">
        <v>124</v>
      </c>
      <c r="B373" s="248"/>
      <c r="D373" s="1" t="s">
        <v>123</v>
      </c>
      <c r="E373" s="2">
        <v>1217</v>
      </c>
      <c r="G373" s="7"/>
      <c r="H373" s="183">
        <v>7.6278686495760001E-3</v>
      </c>
      <c r="M373" s="282" t="s">
        <v>124</v>
      </c>
      <c r="N373" s="248"/>
      <c r="P373" s="1" t="s">
        <v>123</v>
      </c>
      <c r="Q373" s="2">
        <v>1217</v>
      </c>
      <c r="S373" s="7"/>
      <c r="T373" s="183">
        <f t="shared" si="48"/>
        <v>7.9100997896103115E-3</v>
      </c>
    </row>
    <row r="374" spans="1:20" hidden="1" x14ac:dyDescent="0.3">
      <c r="A374" s="282" t="s">
        <v>124</v>
      </c>
      <c r="B374" s="248"/>
      <c r="C374" s="19">
        <v>15000</v>
      </c>
      <c r="D374" s="1" t="s">
        <v>125</v>
      </c>
      <c r="E374" s="2">
        <v>1217</v>
      </c>
      <c r="G374" s="7"/>
      <c r="H374" s="182">
        <v>-114.42</v>
      </c>
      <c r="M374" s="282" t="s">
        <v>124</v>
      </c>
      <c r="N374" s="248"/>
      <c r="O374" s="19">
        <v>15000</v>
      </c>
      <c r="P374" s="1" t="s">
        <v>125</v>
      </c>
      <c r="Q374" s="2">
        <v>1217</v>
      </c>
      <c r="S374" s="7"/>
      <c r="T374" s="17">
        <v>-118.65</v>
      </c>
    </row>
    <row r="375" spans="1:20" hidden="1" x14ac:dyDescent="0.3">
      <c r="A375" s="282" t="s">
        <v>146</v>
      </c>
      <c r="B375" s="248"/>
      <c r="C375" s="19"/>
      <c r="D375" s="1" t="s">
        <v>123</v>
      </c>
      <c r="E375" s="2">
        <v>1220</v>
      </c>
      <c r="G375" s="7"/>
      <c r="H375" s="183">
        <v>7.6278686495760001E-3</v>
      </c>
      <c r="M375" s="282" t="s">
        <v>146</v>
      </c>
      <c r="N375" s="248"/>
      <c r="O375" s="19"/>
      <c r="P375" s="1" t="s">
        <v>123</v>
      </c>
      <c r="Q375" s="2">
        <v>1220</v>
      </c>
      <c r="S375" s="7"/>
      <c r="T375" s="183">
        <f>H375+(H375*0.037)</f>
        <v>7.9100997896103115E-3</v>
      </c>
    </row>
    <row r="376" spans="1:20" ht="8.15" hidden="1" customHeight="1" x14ac:dyDescent="0.3">
      <c r="A376" s="252"/>
      <c r="B376" s="253"/>
      <c r="C376" s="253"/>
      <c r="D376" s="253"/>
      <c r="E376" s="253"/>
      <c r="F376" s="253"/>
      <c r="G376" s="253"/>
      <c r="H376" s="254"/>
      <c r="M376" s="252"/>
      <c r="N376" s="253"/>
      <c r="O376" s="253"/>
      <c r="P376" s="253"/>
      <c r="Q376" s="253"/>
      <c r="R376" s="253"/>
      <c r="S376" s="253"/>
      <c r="T376" s="254"/>
    </row>
    <row r="377" spans="1:20" hidden="1" x14ac:dyDescent="0.3">
      <c r="A377" s="246" t="s">
        <v>134</v>
      </c>
      <c r="B377" s="247"/>
      <c r="C377" s="247"/>
      <c r="D377" s="247"/>
      <c r="E377" s="10" t="s">
        <v>0</v>
      </c>
      <c r="F377" s="10"/>
      <c r="H377" s="23" t="s">
        <v>66</v>
      </c>
      <c r="M377" s="246" t="s">
        <v>134</v>
      </c>
      <c r="N377" s="247"/>
      <c r="O377" s="247"/>
      <c r="P377" s="247"/>
      <c r="Q377" s="10" t="s">
        <v>0</v>
      </c>
      <c r="R377" s="10"/>
      <c r="T377" s="23" t="s">
        <v>66</v>
      </c>
    </row>
    <row r="378" spans="1:20" hidden="1" x14ac:dyDescent="0.3">
      <c r="A378" s="282" t="s">
        <v>134</v>
      </c>
      <c r="B378" s="248"/>
      <c r="D378" s="1" t="s">
        <v>123</v>
      </c>
      <c r="E378" s="2">
        <v>1218</v>
      </c>
      <c r="G378" s="7"/>
      <c r="H378" s="183">
        <v>1.5257936482848001E-2</v>
      </c>
      <c r="M378" s="282" t="s">
        <v>134</v>
      </c>
      <c r="N378" s="248"/>
      <c r="P378" s="1" t="s">
        <v>123</v>
      </c>
      <c r="Q378" s="2">
        <v>1218</v>
      </c>
      <c r="S378" s="7"/>
      <c r="T378" s="183">
        <f>H378+(H378*0.037)</f>
        <v>1.5822480132713378E-2</v>
      </c>
    </row>
    <row r="379" spans="1:20" hidden="1" x14ac:dyDescent="0.3">
      <c r="A379" s="282" t="s">
        <v>135</v>
      </c>
      <c r="B379" s="248"/>
      <c r="D379" s="1" t="s">
        <v>123</v>
      </c>
      <c r="E379" s="2">
        <v>1219</v>
      </c>
      <c r="G379" s="7"/>
      <c r="H379" s="183">
        <v>1.5257936482848001E-2</v>
      </c>
      <c r="M379" s="282" t="s">
        <v>135</v>
      </c>
      <c r="N379" s="248"/>
      <c r="P379" s="1" t="s">
        <v>123</v>
      </c>
      <c r="Q379" s="2">
        <v>1219</v>
      </c>
      <c r="S379" s="7"/>
      <c r="T379" s="183">
        <f>H379+(H379*0.037)</f>
        <v>1.5822480132713378E-2</v>
      </c>
    </row>
    <row r="380" spans="1:20" ht="8.15" hidden="1" customHeight="1" x14ac:dyDescent="0.3">
      <c r="A380" s="252"/>
      <c r="B380" s="253"/>
      <c r="C380" s="253"/>
      <c r="D380" s="253"/>
      <c r="E380" s="253"/>
      <c r="F380" s="253"/>
      <c r="G380" s="253"/>
      <c r="H380" s="254"/>
      <c r="M380" s="252"/>
      <c r="N380" s="253"/>
      <c r="O380" s="253"/>
      <c r="P380" s="253"/>
      <c r="Q380" s="253"/>
      <c r="R380" s="253"/>
      <c r="S380" s="253"/>
      <c r="T380" s="254"/>
    </row>
    <row r="381" spans="1:20" hidden="1" x14ac:dyDescent="0.3">
      <c r="A381" s="246" t="s">
        <v>126</v>
      </c>
      <c r="B381" s="247"/>
      <c r="C381" s="247"/>
      <c r="D381" s="247"/>
      <c r="E381" s="10" t="s">
        <v>0</v>
      </c>
      <c r="F381" s="10"/>
      <c r="G381" s="22" t="s">
        <v>66</v>
      </c>
      <c r="H381" s="23" t="s">
        <v>66</v>
      </c>
      <c r="M381" s="246" t="s">
        <v>126</v>
      </c>
      <c r="N381" s="247"/>
      <c r="O381" s="247"/>
      <c r="P381" s="247"/>
      <c r="Q381" s="10" t="s">
        <v>0</v>
      </c>
      <c r="R381" s="10"/>
      <c r="S381" s="22" t="s">
        <v>66</v>
      </c>
      <c r="T381" s="23" t="s">
        <v>66</v>
      </c>
    </row>
    <row r="382" spans="1:20" hidden="1" x14ac:dyDescent="0.3">
      <c r="A382" s="282" t="s">
        <v>126</v>
      </c>
      <c r="B382" s="248"/>
      <c r="D382" s="1" t="s">
        <v>123</v>
      </c>
      <c r="E382" s="2">
        <v>1999</v>
      </c>
      <c r="G382" s="194">
        <v>7.6278686495760001E-3</v>
      </c>
      <c r="H382" s="183">
        <v>1.5257936482848001E-2</v>
      </c>
      <c r="M382" s="282" t="s">
        <v>126</v>
      </c>
      <c r="N382" s="248"/>
      <c r="P382" s="1" t="s">
        <v>123</v>
      </c>
      <c r="Q382" s="2">
        <v>1999</v>
      </c>
      <c r="S382" s="183">
        <f>G382+(G382*0.037)</f>
        <v>7.9100997896103115E-3</v>
      </c>
      <c r="T382" s="183">
        <f>H382+(H382*0.037)</f>
        <v>1.5822480132713378E-2</v>
      </c>
    </row>
    <row r="383" spans="1:20" hidden="1" x14ac:dyDescent="0.3">
      <c r="A383" s="282" t="s">
        <v>126</v>
      </c>
      <c r="B383" s="248"/>
      <c r="C383" s="19">
        <v>15000</v>
      </c>
      <c r="D383" s="1" t="s">
        <v>125</v>
      </c>
      <c r="E383" s="2">
        <v>1999</v>
      </c>
      <c r="G383" s="7"/>
      <c r="H383" s="17">
        <v>-114.42</v>
      </c>
      <c r="M383" s="282" t="s">
        <v>126</v>
      </c>
      <c r="N383" s="248"/>
      <c r="O383" s="19">
        <v>15000</v>
      </c>
      <c r="P383" s="1" t="s">
        <v>125</v>
      </c>
      <c r="Q383" s="2">
        <v>1999</v>
      </c>
      <c r="S383" s="7"/>
      <c r="T383" s="17">
        <v>-118.65</v>
      </c>
    </row>
    <row r="384" spans="1:20" ht="8.15" hidden="1" customHeight="1" x14ac:dyDescent="0.3">
      <c r="A384" s="252"/>
      <c r="B384" s="253"/>
      <c r="C384" s="253"/>
      <c r="D384" s="253"/>
      <c r="E384" s="253"/>
      <c r="F384" s="253"/>
      <c r="G384" s="253"/>
      <c r="H384" s="254"/>
      <c r="M384" s="252"/>
      <c r="N384" s="253"/>
      <c r="O384" s="253"/>
      <c r="P384" s="253"/>
      <c r="Q384" s="253"/>
      <c r="R384" s="253"/>
      <c r="S384" s="253"/>
      <c r="T384" s="254"/>
    </row>
    <row r="385" spans="1:20" hidden="1" x14ac:dyDescent="0.3">
      <c r="A385" s="246" t="s">
        <v>136</v>
      </c>
      <c r="B385" s="247"/>
      <c r="C385" s="247"/>
      <c r="D385" s="247"/>
      <c r="E385" s="10" t="s">
        <v>0</v>
      </c>
      <c r="F385" s="10"/>
      <c r="H385" s="23" t="s">
        <v>66</v>
      </c>
      <c r="M385" s="246" t="s">
        <v>136</v>
      </c>
      <c r="N385" s="247"/>
      <c r="O385" s="247"/>
      <c r="P385" s="247"/>
      <c r="Q385" s="10" t="s">
        <v>0</v>
      </c>
      <c r="R385" s="10"/>
      <c r="T385" s="23" t="s">
        <v>66</v>
      </c>
    </row>
    <row r="386" spans="1:20" hidden="1" x14ac:dyDescent="0.3">
      <c r="A386" s="282" t="s">
        <v>136</v>
      </c>
      <c r="B386" s="248"/>
      <c r="D386" s="1" t="s">
        <v>123</v>
      </c>
      <c r="E386" s="2">
        <v>1209</v>
      </c>
      <c r="G386" s="7"/>
      <c r="H386" s="183">
        <v>0</v>
      </c>
      <c r="M386" s="282" t="s">
        <v>136</v>
      </c>
      <c r="N386" s="248"/>
      <c r="P386" s="1" t="s">
        <v>123</v>
      </c>
      <c r="Q386" s="2">
        <v>1209</v>
      </c>
      <c r="S386" s="7"/>
      <c r="T386" s="183">
        <f>H386+(H386*0.037)</f>
        <v>0</v>
      </c>
    </row>
    <row r="387" spans="1:20" ht="8.15" hidden="1" customHeight="1" x14ac:dyDescent="0.3">
      <c r="A387" s="252"/>
      <c r="B387" s="253"/>
      <c r="C387" s="253"/>
      <c r="D387" s="253"/>
      <c r="E387" s="253"/>
      <c r="F387" s="253"/>
      <c r="G387" s="253"/>
      <c r="H387" s="254"/>
      <c r="M387" s="252"/>
      <c r="N387" s="253"/>
      <c r="O387" s="253"/>
      <c r="P387" s="253"/>
      <c r="Q387" s="253"/>
      <c r="R387" s="253"/>
      <c r="S387" s="253"/>
      <c r="T387" s="254"/>
    </row>
    <row r="388" spans="1:20" hidden="1" x14ac:dyDescent="0.3">
      <c r="A388" s="246" t="s">
        <v>137</v>
      </c>
      <c r="B388" s="247"/>
      <c r="C388" s="247"/>
      <c r="D388" s="247"/>
      <c r="E388" s="10" t="s">
        <v>0</v>
      </c>
      <c r="F388" s="10"/>
      <c r="H388" s="23" t="s">
        <v>66</v>
      </c>
      <c r="M388" s="246" t="s">
        <v>137</v>
      </c>
      <c r="N388" s="247"/>
      <c r="O388" s="247"/>
      <c r="P388" s="247"/>
      <c r="Q388" s="10" t="s">
        <v>0</v>
      </c>
      <c r="R388" s="10"/>
      <c r="T388" s="23" t="s">
        <v>66</v>
      </c>
    </row>
    <row r="389" spans="1:20" hidden="1" x14ac:dyDescent="0.3">
      <c r="A389" s="282" t="s">
        <v>137</v>
      </c>
      <c r="B389" s="248"/>
      <c r="D389" s="1" t="s">
        <v>123</v>
      </c>
      <c r="E389" s="2">
        <v>1208</v>
      </c>
      <c r="G389" s="7"/>
      <c r="H389" s="183">
        <v>1.5257936482848001E-2</v>
      </c>
      <c r="M389" s="282" t="s">
        <v>137</v>
      </c>
      <c r="N389" s="248"/>
      <c r="P389" s="1" t="s">
        <v>123</v>
      </c>
      <c r="Q389" s="2">
        <v>1208</v>
      </c>
      <c r="S389" s="7"/>
      <c r="T389" s="183">
        <f>H389+(H389*0.037)</f>
        <v>1.5822480132713378E-2</v>
      </c>
    </row>
    <row r="390" spans="1:20" ht="8.15" hidden="1" customHeight="1" x14ac:dyDescent="0.3">
      <c r="A390" s="252"/>
      <c r="B390" s="253"/>
      <c r="C390" s="253"/>
      <c r="D390" s="253"/>
      <c r="E390" s="253"/>
      <c r="F390" s="253"/>
      <c r="G390" s="253"/>
      <c r="H390" s="254"/>
      <c r="M390" s="252"/>
      <c r="N390" s="253"/>
      <c r="O390" s="253"/>
      <c r="P390" s="253"/>
      <c r="Q390" s="253"/>
      <c r="R390" s="253"/>
      <c r="S390" s="253"/>
      <c r="T390" s="254"/>
    </row>
    <row r="391" spans="1:20" hidden="1" x14ac:dyDescent="0.3">
      <c r="A391" s="246" t="s">
        <v>147</v>
      </c>
      <c r="B391" s="247"/>
      <c r="C391" s="247"/>
      <c r="D391" s="247"/>
      <c r="E391" s="10" t="s">
        <v>0</v>
      </c>
      <c r="F391" s="10"/>
      <c r="H391" s="23" t="s">
        <v>66</v>
      </c>
      <c r="M391" s="246" t="s">
        <v>147</v>
      </c>
      <c r="N391" s="247"/>
      <c r="O391" s="247"/>
      <c r="P391" s="247"/>
      <c r="Q391" s="10" t="s">
        <v>0</v>
      </c>
      <c r="R391" s="10"/>
      <c r="T391" s="23" t="s">
        <v>66</v>
      </c>
    </row>
    <row r="392" spans="1:20" hidden="1" x14ac:dyDescent="0.3">
      <c r="A392" s="282" t="s">
        <v>138</v>
      </c>
      <c r="B392" s="248"/>
      <c r="D392" s="1" t="s">
        <v>123</v>
      </c>
      <c r="E392" s="2">
        <v>1210</v>
      </c>
      <c r="G392" s="7"/>
      <c r="H392" s="183">
        <v>0</v>
      </c>
      <c r="M392" s="282" t="s">
        <v>138</v>
      </c>
      <c r="N392" s="248"/>
      <c r="P392" s="1" t="s">
        <v>123</v>
      </c>
      <c r="Q392" s="2">
        <v>1210</v>
      </c>
      <c r="S392" s="7"/>
      <c r="T392" s="183">
        <f>H392+(H392*0.037)</f>
        <v>0</v>
      </c>
    </row>
    <row r="393" spans="1:20" hidden="1" x14ac:dyDescent="0.3">
      <c r="A393" s="282" t="s">
        <v>139</v>
      </c>
      <c r="B393" s="248"/>
      <c r="D393" s="1" t="s">
        <v>123</v>
      </c>
      <c r="E393" s="2">
        <v>1211</v>
      </c>
      <c r="G393" s="7"/>
      <c r="H393" s="183">
        <v>0</v>
      </c>
      <c r="M393" s="282" t="s">
        <v>139</v>
      </c>
      <c r="N393" s="248"/>
      <c r="P393" s="1" t="s">
        <v>123</v>
      </c>
      <c r="Q393" s="2">
        <v>1211</v>
      </c>
      <c r="S393" s="7"/>
      <c r="T393" s="183">
        <f t="shared" ref="T393:T396" si="49">H393+(H393*0.037)</f>
        <v>0</v>
      </c>
    </row>
    <row r="394" spans="1:20" hidden="1" x14ac:dyDescent="0.3">
      <c r="A394" s="282" t="s">
        <v>140</v>
      </c>
      <c r="B394" s="248"/>
      <c r="D394" s="1" t="s">
        <v>123</v>
      </c>
      <c r="E394" s="2">
        <v>1212</v>
      </c>
      <c r="G394" s="7"/>
      <c r="H394" s="183">
        <v>0</v>
      </c>
      <c r="M394" s="282" t="s">
        <v>140</v>
      </c>
      <c r="N394" s="248"/>
      <c r="P394" s="1" t="s">
        <v>123</v>
      </c>
      <c r="Q394" s="2">
        <v>1212</v>
      </c>
      <c r="S394" s="7"/>
      <c r="T394" s="183">
        <f t="shared" si="49"/>
        <v>0</v>
      </c>
    </row>
    <row r="395" spans="1:20" hidden="1" x14ac:dyDescent="0.3">
      <c r="A395" s="282" t="s">
        <v>141</v>
      </c>
      <c r="B395" s="248"/>
      <c r="D395" s="1" t="s">
        <v>123</v>
      </c>
      <c r="E395" s="2">
        <v>1213</v>
      </c>
      <c r="G395" s="7"/>
      <c r="H395" s="183">
        <v>0</v>
      </c>
      <c r="M395" s="282" t="s">
        <v>141</v>
      </c>
      <c r="N395" s="248"/>
      <c r="P395" s="1" t="s">
        <v>123</v>
      </c>
      <c r="Q395" s="2">
        <v>1213</v>
      </c>
      <c r="S395" s="7"/>
      <c r="T395" s="183">
        <f t="shared" si="49"/>
        <v>0</v>
      </c>
    </row>
    <row r="396" spans="1:20" hidden="1" x14ac:dyDescent="0.3">
      <c r="A396" s="282" t="s">
        <v>142</v>
      </c>
      <c r="B396" s="248"/>
      <c r="D396" s="1" t="s">
        <v>123</v>
      </c>
      <c r="E396" s="2">
        <v>1221</v>
      </c>
      <c r="G396" s="7"/>
      <c r="H396" s="183">
        <v>0</v>
      </c>
      <c r="M396" s="282" t="s">
        <v>142</v>
      </c>
      <c r="N396" s="248"/>
      <c r="P396" s="1" t="s">
        <v>123</v>
      </c>
      <c r="Q396" s="2">
        <v>1221</v>
      </c>
      <c r="S396" s="7"/>
      <c r="T396" s="183">
        <f t="shared" si="49"/>
        <v>0</v>
      </c>
    </row>
    <row r="397" spans="1:20" ht="8.15" hidden="1" customHeight="1" x14ac:dyDescent="0.3">
      <c r="A397" s="256"/>
      <c r="B397" s="257"/>
      <c r="C397" s="257"/>
      <c r="D397" s="257"/>
      <c r="E397" s="257"/>
      <c r="F397" s="257"/>
      <c r="G397" s="257"/>
      <c r="H397" s="258"/>
      <c r="M397" s="256"/>
      <c r="N397" s="257"/>
      <c r="O397" s="257"/>
      <c r="P397" s="257"/>
      <c r="Q397" s="257"/>
      <c r="R397" s="257"/>
      <c r="S397" s="257"/>
      <c r="T397" s="258"/>
    </row>
    <row r="398" spans="1:20" ht="8.15" hidden="1" customHeight="1" x14ac:dyDescent="0.3">
      <c r="A398" s="279"/>
      <c r="B398" s="279"/>
      <c r="C398" s="279"/>
      <c r="D398" s="279"/>
      <c r="E398" s="279"/>
      <c r="F398" s="279"/>
      <c r="G398" s="279"/>
      <c r="H398" s="279"/>
      <c r="M398" s="253"/>
      <c r="N398" s="253"/>
      <c r="O398" s="253"/>
      <c r="P398" s="253"/>
      <c r="Q398" s="253"/>
      <c r="R398" s="253"/>
      <c r="S398" s="253"/>
      <c r="T398" s="253"/>
    </row>
    <row r="399" spans="1:20" ht="58.5" hidden="1" customHeight="1" x14ac:dyDescent="0.3">
      <c r="A399" s="262" t="s">
        <v>720</v>
      </c>
      <c r="B399" s="263"/>
      <c r="C399" s="263"/>
      <c r="D399" s="263"/>
      <c r="E399" s="263"/>
      <c r="F399" s="263"/>
      <c r="G399" s="263"/>
      <c r="H399" s="264"/>
      <c r="M399" s="299" t="s">
        <v>746</v>
      </c>
      <c r="N399" s="300"/>
      <c r="O399" s="300"/>
      <c r="P399" s="300"/>
      <c r="Q399" s="300"/>
      <c r="R399" s="300"/>
      <c r="S399" s="300"/>
      <c r="T399" s="301"/>
    </row>
    <row r="400" spans="1:20" hidden="1" x14ac:dyDescent="0.3">
      <c r="A400" s="265" t="s">
        <v>13</v>
      </c>
      <c r="B400" s="265"/>
      <c r="C400" s="265"/>
      <c r="D400" s="265"/>
      <c r="E400" s="265"/>
      <c r="F400" s="265"/>
      <c r="G400" s="265"/>
      <c r="H400" s="265"/>
      <c r="M400" s="266" t="s">
        <v>13</v>
      </c>
      <c r="N400" s="266"/>
      <c r="O400" s="266"/>
      <c r="P400" s="266"/>
      <c r="Q400" s="266"/>
      <c r="R400" s="266"/>
      <c r="S400" s="266"/>
      <c r="T400" s="266"/>
    </row>
    <row r="401" spans="1:20" ht="8.15" hidden="1" customHeight="1" x14ac:dyDescent="0.3">
      <c r="A401" s="290"/>
      <c r="B401" s="290"/>
      <c r="C401" s="290"/>
      <c r="D401" s="290"/>
      <c r="E401" s="290"/>
      <c r="F401" s="290"/>
      <c r="G401" s="290"/>
      <c r="H401" s="290"/>
      <c r="M401" s="290"/>
      <c r="N401" s="290"/>
      <c r="O401" s="290"/>
      <c r="P401" s="290"/>
      <c r="Q401" s="290"/>
      <c r="R401" s="290"/>
      <c r="S401" s="290"/>
      <c r="T401" s="290"/>
    </row>
    <row r="402" spans="1:20" ht="8.15" hidden="1" customHeight="1" x14ac:dyDescent="0.45">
      <c r="A402" s="289"/>
      <c r="B402" s="289"/>
      <c r="C402" s="289"/>
      <c r="D402" s="289"/>
      <c r="E402" s="289"/>
      <c r="F402" s="289"/>
      <c r="G402" s="289"/>
      <c r="H402" s="289"/>
      <c r="M402" s="302"/>
      <c r="N402" s="302"/>
      <c r="O402" s="302"/>
      <c r="P402" s="302"/>
      <c r="Q402" s="302"/>
      <c r="R402" s="302"/>
      <c r="S402" s="302"/>
      <c r="T402" s="302"/>
    </row>
    <row r="403" spans="1:20" ht="15.5" hidden="1" x14ac:dyDescent="0.35">
      <c r="A403" s="286" t="s">
        <v>148</v>
      </c>
      <c r="B403" s="287"/>
      <c r="C403" s="287"/>
      <c r="D403" s="287"/>
      <c r="E403" s="287"/>
      <c r="F403" s="287"/>
      <c r="G403" s="287"/>
      <c r="H403" s="288"/>
      <c r="M403" s="286" t="s">
        <v>148</v>
      </c>
      <c r="N403" s="287"/>
      <c r="O403" s="287"/>
      <c r="P403" s="287"/>
      <c r="Q403" s="287"/>
      <c r="R403" s="287"/>
      <c r="S403" s="287"/>
      <c r="T403" s="288"/>
    </row>
    <row r="404" spans="1:20" ht="8.15" hidden="1" customHeight="1" x14ac:dyDescent="0.3">
      <c r="A404" s="270"/>
      <c r="B404" s="271"/>
      <c r="C404" s="271"/>
      <c r="D404" s="271"/>
      <c r="E404" s="271"/>
      <c r="F404" s="271"/>
      <c r="G404" s="271"/>
      <c r="H404" s="272"/>
      <c r="M404" s="270"/>
      <c r="N404" s="271"/>
      <c r="O404" s="271"/>
      <c r="P404" s="271"/>
      <c r="Q404" s="271"/>
      <c r="R404" s="271"/>
      <c r="S404" s="271"/>
      <c r="T404" s="272"/>
    </row>
    <row r="405" spans="1:20" hidden="1" x14ac:dyDescent="0.3">
      <c r="A405" s="246" t="s">
        <v>706</v>
      </c>
      <c r="B405" s="247"/>
      <c r="C405" s="247"/>
      <c r="D405" s="247"/>
      <c r="E405" s="247"/>
      <c r="F405" s="247"/>
      <c r="G405" s="247"/>
      <c r="H405" s="255"/>
      <c r="M405" s="246" t="s">
        <v>741</v>
      </c>
      <c r="N405" s="247"/>
      <c r="O405" s="247"/>
      <c r="P405" s="247"/>
      <c r="Q405" s="247"/>
      <c r="R405" s="247"/>
      <c r="S405" s="247"/>
      <c r="T405" s="255"/>
    </row>
    <row r="406" spans="1:20" ht="8.15" hidden="1" customHeight="1" x14ac:dyDescent="0.3">
      <c r="A406" s="252"/>
      <c r="B406" s="253"/>
      <c r="C406" s="253"/>
      <c r="D406" s="253"/>
      <c r="E406" s="253"/>
      <c r="F406" s="253"/>
      <c r="G406" s="253"/>
      <c r="H406" s="254"/>
      <c r="M406" s="252"/>
      <c r="N406" s="253"/>
      <c r="O406" s="253"/>
      <c r="P406" s="253"/>
      <c r="Q406" s="253"/>
      <c r="R406" s="253"/>
      <c r="S406" s="253"/>
      <c r="T406" s="254"/>
    </row>
    <row r="407" spans="1:20" hidden="1" x14ac:dyDescent="0.3">
      <c r="A407" s="246" t="s">
        <v>670</v>
      </c>
      <c r="B407" s="247"/>
      <c r="C407" s="247"/>
      <c r="D407" s="247"/>
      <c r="E407" s="10" t="s">
        <v>0</v>
      </c>
      <c r="F407" s="10"/>
      <c r="G407" s="22" t="s">
        <v>1</v>
      </c>
      <c r="H407" s="23" t="s">
        <v>2</v>
      </c>
      <c r="M407" s="246" t="s">
        <v>670</v>
      </c>
      <c r="N407" s="247"/>
      <c r="O407" s="247"/>
      <c r="P407" s="247"/>
      <c r="Q407" s="10" t="s">
        <v>0</v>
      </c>
      <c r="R407" s="10"/>
      <c r="S407" s="22" t="s">
        <v>1</v>
      </c>
      <c r="T407" s="23" t="s">
        <v>2</v>
      </c>
    </row>
    <row r="408" spans="1:20" hidden="1" x14ac:dyDescent="0.3">
      <c r="A408" s="282" t="s">
        <v>14</v>
      </c>
      <c r="B408" s="248"/>
      <c r="C408" s="248" t="s">
        <v>149</v>
      </c>
      <c r="D408" s="248"/>
      <c r="E408" s="2">
        <v>1300</v>
      </c>
      <c r="G408" s="15">
        <v>2121.1027829283707</v>
      </c>
      <c r="H408" s="17">
        <v>2439.2682003676264</v>
      </c>
      <c r="J408" s="4"/>
      <c r="K408" s="4"/>
      <c r="L408" s="4"/>
      <c r="M408" s="282" t="s">
        <v>14</v>
      </c>
      <c r="N408" s="248"/>
      <c r="O408" s="248" t="s">
        <v>149</v>
      </c>
      <c r="P408" s="248"/>
      <c r="Q408" s="2">
        <v>1300</v>
      </c>
      <c r="S408" s="15">
        <f>+T408/1.15</f>
        <v>2199.5835858967207</v>
      </c>
      <c r="T408" s="207">
        <f>+H408+(H408*0.037)</f>
        <v>2529.5211237812287</v>
      </c>
    </row>
    <row r="409" spans="1:20" ht="8.15" hidden="1" customHeight="1" x14ac:dyDescent="0.3">
      <c r="A409" s="252"/>
      <c r="B409" s="253"/>
      <c r="C409" s="253"/>
      <c r="D409" s="253"/>
      <c r="E409" s="253"/>
      <c r="F409" s="253"/>
      <c r="G409" s="253"/>
      <c r="H409" s="254"/>
      <c r="M409" s="252"/>
      <c r="N409" s="253"/>
      <c r="O409" s="253"/>
      <c r="P409" s="253"/>
      <c r="Q409" s="253"/>
      <c r="R409" s="253"/>
      <c r="S409" s="253"/>
      <c r="T409" s="254"/>
    </row>
    <row r="410" spans="1:20" hidden="1" x14ac:dyDescent="0.3">
      <c r="A410" s="246" t="s">
        <v>108</v>
      </c>
      <c r="B410" s="247"/>
      <c r="C410" s="247"/>
      <c r="D410" s="247"/>
      <c r="E410" s="10" t="s">
        <v>0</v>
      </c>
      <c r="F410" s="10"/>
      <c r="G410" s="22" t="s">
        <v>1</v>
      </c>
      <c r="H410" s="23" t="s">
        <v>2</v>
      </c>
      <c r="M410" s="246" t="s">
        <v>108</v>
      </c>
      <c r="N410" s="247"/>
      <c r="O410" s="247"/>
      <c r="P410" s="247"/>
      <c r="Q410" s="10" t="s">
        <v>0</v>
      </c>
      <c r="R410" s="10"/>
      <c r="S410" s="22" t="s">
        <v>1</v>
      </c>
      <c r="T410" s="23" t="s">
        <v>2</v>
      </c>
    </row>
    <row r="411" spans="1:20" hidden="1" x14ac:dyDescent="0.3">
      <c r="A411" s="282" t="s">
        <v>150</v>
      </c>
      <c r="B411" s="248"/>
      <c r="C411" s="248" t="s">
        <v>153</v>
      </c>
      <c r="D411" s="248"/>
      <c r="E411" s="2">
        <v>1301</v>
      </c>
      <c r="G411" s="15">
        <v>2471.8295634670872</v>
      </c>
      <c r="H411" s="17">
        <v>2842.6039979871503</v>
      </c>
      <c r="L411" s="15"/>
      <c r="M411" s="282" t="s">
        <v>150</v>
      </c>
      <c r="N411" s="248"/>
      <c r="O411" s="248" t="s">
        <v>153</v>
      </c>
      <c r="P411" s="248"/>
      <c r="Q411" s="2">
        <v>1301</v>
      </c>
      <c r="S411" s="15">
        <f t="shared" ref="S411:S413" si="50">+T411/1.15</f>
        <v>2563.2872573153695</v>
      </c>
      <c r="T411" s="207">
        <f>+H411+(H411*0.037)</f>
        <v>2947.7803459126749</v>
      </c>
    </row>
    <row r="412" spans="1:20" hidden="1" x14ac:dyDescent="0.3">
      <c r="A412" s="282" t="s">
        <v>151</v>
      </c>
      <c r="B412" s="248"/>
      <c r="C412" s="248" t="s">
        <v>154</v>
      </c>
      <c r="D412" s="248"/>
      <c r="E412" s="2">
        <v>1302</v>
      </c>
      <c r="G412" s="15">
        <v>4426.8830503608206</v>
      </c>
      <c r="H412" s="17">
        <v>5090.9155079149432</v>
      </c>
      <c r="L412" s="15"/>
      <c r="M412" s="282" t="s">
        <v>151</v>
      </c>
      <c r="N412" s="248"/>
      <c r="O412" s="248" t="s">
        <v>154</v>
      </c>
      <c r="P412" s="248"/>
      <c r="Q412" s="2">
        <v>1302</v>
      </c>
      <c r="S412" s="15">
        <f t="shared" si="50"/>
        <v>4590.6777232241711</v>
      </c>
      <c r="T412" s="207">
        <f t="shared" ref="T412:T416" si="51">+H412+(H412*0.037)</f>
        <v>5279.2793817077963</v>
      </c>
    </row>
    <row r="413" spans="1:20" hidden="1" x14ac:dyDescent="0.3">
      <c r="A413" s="282" t="s">
        <v>152</v>
      </c>
      <c r="B413" s="248"/>
      <c r="C413" s="248" t="s">
        <v>155</v>
      </c>
      <c r="D413" s="248"/>
      <c r="E413" s="2">
        <v>1303</v>
      </c>
      <c r="G413" s="15">
        <v>6329.6404394475094</v>
      </c>
      <c r="H413" s="17">
        <v>7279.0865053646357</v>
      </c>
      <c r="L413" s="15"/>
      <c r="M413" s="282" t="s">
        <v>152</v>
      </c>
      <c r="N413" s="248"/>
      <c r="O413" s="248" t="s">
        <v>155</v>
      </c>
      <c r="P413" s="248"/>
      <c r="Q413" s="2">
        <v>1303</v>
      </c>
      <c r="S413" s="15">
        <f t="shared" si="50"/>
        <v>6563.8371357070673</v>
      </c>
      <c r="T413" s="207">
        <f t="shared" si="51"/>
        <v>7548.4127060631272</v>
      </c>
    </row>
    <row r="414" spans="1:20" hidden="1" x14ac:dyDescent="0.3">
      <c r="A414" s="282" t="s">
        <v>156</v>
      </c>
      <c r="B414" s="248"/>
      <c r="C414" s="248" t="s">
        <v>157</v>
      </c>
      <c r="D414" s="248"/>
      <c r="E414" s="2">
        <v>1304</v>
      </c>
      <c r="G414" s="15">
        <v>14891.246490242447</v>
      </c>
      <c r="H414" s="17">
        <v>17124.933463778812</v>
      </c>
      <c r="L414" s="15"/>
      <c r="M414" s="282" t="s">
        <v>156</v>
      </c>
      <c r="N414" s="248"/>
      <c r="O414" s="248" t="s">
        <v>157</v>
      </c>
      <c r="P414" s="248"/>
      <c r="Q414" s="2">
        <v>1304</v>
      </c>
      <c r="S414" s="15">
        <f t="shared" ref="S414:S416" si="52">+T414/1.15</f>
        <v>15442.222610381417</v>
      </c>
      <c r="T414" s="207">
        <f t="shared" si="51"/>
        <v>17758.556001938628</v>
      </c>
    </row>
    <row r="415" spans="1:20" hidden="1" x14ac:dyDescent="0.3">
      <c r="A415" s="282" t="s">
        <v>156</v>
      </c>
      <c r="B415" s="248"/>
      <c r="C415" s="248" t="s">
        <v>158</v>
      </c>
      <c r="D415" s="248"/>
      <c r="E415" s="2">
        <v>1305</v>
      </c>
      <c r="G415" s="15">
        <v>16727.819309645467</v>
      </c>
      <c r="H415" s="17">
        <v>19236.992206092284</v>
      </c>
      <c r="L415" s="15"/>
      <c r="M415" s="282" t="s">
        <v>156</v>
      </c>
      <c r="N415" s="248"/>
      <c r="O415" s="248" t="s">
        <v>158</v>
      </c>
      <c r="P415" s="248"/>
      <c r="Q415" s="2">
        <v>1305</v>
      </c>
      <c r="S415" s="15">
        <f t="shared" si="52"/>
        <v>17346.748624102347</v>
      </c>
      <c r="T415" s="207">
        <f t="shared" si="51"/>
        <v>19948.760917717696</v>
      </c>
    </row>
    <row r="416" spans="1:20" hidden="1" x14ac:dyDescent="0.3">
      <c r="A416" s="282" t="s">
        <v>156</v>
      </c>
      <c r="B416" s="248"/>
      <c r="C416" s="248" t="s">
        <v>159</v>
      </c>
      <c r="D416" s="248"/>
      <c r="E416" s="2">
        <v>1306</v>
      </c>
      <c r="G416" s="15">
        <v>18564.379881718793</v>
      </c>
      <c r="H416" s="17">
        <v>21349.036863976609</v>
      </c>
      <c r="L416" s="15"/>
      <c r="M416" s="282" t="s">
        <v>156</v>
      </c>
      <c r="N416" s="248"/>
      <c r="O416" s="248" t="s">
        <v>159</v>
      </c>
      <c r="P416" s="248"/>
      <c r="Q416" s="2">
        <v>1306</v>
      </c>
      <c r="S416" s="15">
        <f t="shared" si="52"/>
        <v>19251.261937342388</v>
      </c>
      <c r="T416" s="207">
        <f t="shared" si="51"/>
        <v>22138.951227943744</v>
      </c>
    </row>
    <row r="417" spans="1:20" ht="8.15" hidden="1" customHeight="1" x14ac:dyDescent="0.3">
      <c r="A417" s="252"/>
      <c r="B417" s="253"/>
      <c r="C417" s="253"/>
      <c r="D417" s="253"/>
      <c r="E417" s="253"/>
      <c r="F417" s="253"/>
      <c r="G417" s="253"/>
      <c r="H417" s="254"/>
      <c r="M417" s="252"/>
      <c r="N417" s="253"/>
      <c r="O417" s="253"/>
      <c r="P417" s="253"/>
      <c r="Q417" s="253"/>
      <c r="R417" s="253"/>
      <c r="S417" s="253"/>
      <c r="T417" s="254"/>
    </row>
    <row r="418" spans="1:20" hidden="1" x14ac:dyDescent="0.3">
      <c r="A418" s="246" t="s">
        <v>705</v>
      </c>
      <c r="B418" s="247"/>
      <c r="C418" s="247"/>
      <c r="D418" s="247"/>
      <c r="E418" s="247"/>
      <c r="F418" s="247"/>
      <c r="G418" s="247"/>
      <c r="H418" s="255"/>
      <c r="M418" s="246" t="s">
        <v>742</v>
      </c>
      <c r="N418" s="247"/>
      <c r="O418" s="247"/>
      <c r="P418" s="247"/>
      <c r="Q418" s="247"/>
      <c r="R418" s="247"/>
      <c r="S418" s="247"/>
      <c r="T418" s="255"/>
    </row>
    <row r="419" spans="1:20" ht="8.15" hidden="1" customHeight="1" x14ac:dyDescent="0.3">
      <c r="A419" s="252"/>
      <c r="B419" s="253"/>
      <c r="C419" s="253"/>
      <c r="D419" s="253"/>
      <c r="E419" s="253"/>
      <c r="F419" s="253"/>
      <c r="G419" s="253"/>
      <c r="H419" s="254"/>
      <c r="M419" s="252"/>
      <c r="N419" s="253"/>
      <c r="O419" s="253"/>
      <c r="P419" s="253"/>
      <c r="Q419" s="253"/>
      <c r="R419" s="253"/>
      <c r="S419" s="253"/>
      <c r="T419" s="254"/>
    </row>
    <row r="420" spans="1:20" hidden="1" x14ac:dyDescent="0.3">
      <c r="A420" s="246" t="s">
        <v>14</v>
      </c>
      <c r="B420" s="247"/>
      <c r="C420" s="247"/>
      <c r="D420" s="247"/>
      <c r="E420" s="10" t="s">
        <v>0</v>
      </c>
      <c r="F420" s="10"/>
      <c r="G420" s="22" t="s">
        <v>1</v>
      </c>
      <c r="H420" s="23" t="s">
        <v>2</v>
      </c>
      <c r="M420" s="246" t="s">
        <v>14</v>
      </c>
      <c r="N420" s="247"/>
      <c r="O420" s="247"/>
      <c r="P420" s="247"/>
      <c r="Q420" s="10" t="s">
        <v>0</v>
      </c>
      <c r="R420" s="10"/>
      <c r="S420" s="22" t="s">
        <v>1</v>
      </c>
      <c r="T420" s="23" t="s">
        <v>2</v>
      </c>
    </row>
    <row r="421" spans="1:20" hidden="1" x14ac:dyDescent="0.3">
      <c r="A421" s="282" t="s">
        <v>160</v>
      </c>
      <c r="B421" s="248"/>
      <c r="C421" s="248" t="s">
        <v>149</v>
      </c>
      <c r="D421" s="248"/>
      <c r="E421" s="2">
        <v>1307</v>
      </c>
      <c r="G421" s="15">
        <v>176.76570951968762</v>
      </c>
      <c r="H421" s="17">
        <v>203.28056594764075</v>
      </c>
      <c r="J421" s="41"/>
      <c r="K421" s="41"/>
      <c r="M421" s="282" t="s">
        <v>160</v>
      </c>
      <c r="N421" s="248"/>
      <c r="O421" s="248" t="s">
        <v>149</v>
      </c>
      <c r="P421" s="248"/>
      <c r="Q421" s="2">
        <v>1307</v>
      </c>
      <c r="S421" s="15">
        <f t="shared" ref="S421:S422" si="53">+T421/1.15</f>
        <v>183.30604077191606</v>
      </c>
      <c r="T421" s="207">
        <f>+H421+(H421*0.037)</f>
        <v>210.80194688770345</v>
      </c>
    </row>
    <row r="422" spans="1:20" hidden="1" x14ac:dyDescent="0.3">
      <c r="A422" s="282" t="s">
        <v>161</v>
      </c>
      <c r="B422" s="248"/>
      <c r="C422" s="248" t="s">
        <v>149</v>
      </c>
      <c r="D422" s="248"/>
      <c r="E422" s="2">
        <v>1308</v>
      </c>
      <c r="G422" s="15">
        <v>176.76570951968762</v>
      </c>
      <c r="H422" s="17">
        <v>203.28056594764075</v>
      </c>
      <c r="M422" s="282" t="s">
        <v>161</v>
      </c>
      <c r="N422" s="248"/>
      <c r="O422" s="248" t="s">
        <v>149</v>
      </c>
      <c r="P422" s="248"/>
      <c r="Q422" s="2">
        <v>1308</v>
      </c>
      <c r="S422" s="15">
        <f t="shared" si="53"/>
        <v>183.30604077191606</v>
      </c>
      <c r="T422" s="207">
        <f>+H422+(H422*0.037)</f>
        <v>210.80194688770345</v>
      </c>
    </row>
    <row r="423" spans="1:20" ht="8.15" hidden="1" customHeight="1" x14ac:dyDescent="0.3">
      <c r="A423" s="256"/>
      <c r="B423" s="257"/>
      <c r="C423" s="257"/>
      <c r="D423" s="257"/>
      <c r="E423" s="257"/>
      <c r="F423" s="257"/>
      <c r="G423" s="257"/>
      <c r="H423" s="258"/>
      <c r="M423" s="256"/>
      <c r="N423" s="257"/>
      <c r="O423" s="257"/>
      <c r="P423" s="257"/>
      <c r="Q423" s="257"/>
      <c r="R423" s="257"/>
      <c r="S423" s="257"/>
      <c r="T423" s="258"/>
    </row>
    <row r="424" spans="1:20" ht="8.15" hidden="1" customHeight="1" x14ac:dyDescent="0.3">
      <c r="A424" s="279"/>
      <c r="B424" s="279"/>
      <c r="C424" s="279"/>
      <c r="D424" s="279"/>
      <c r="E424" s="279"/>
      <c r="F424" s="279"/>
      <c r="G424" s="279"/>
      <c r="H424" s="279"/>
      <c r="M424" s="253"/>
      <c r="N424" s="253"/>
      <c r="O424" s="253"/>
      <c r="P424" s="253"/>
      <c r="Q424" s="253"/>
      <c r="R424" s="253"/>
      <c r="S424" s="253"/>
      <c r="T424" s="253"/>
    </row>
    <row r="425" spans="1:20" ht="15.5" hidden="1" x14ac:dyDescent="0.35">
      <c r="A425" s="286" t="s">
        <v>169</v>
      </c>
      <c r="B425" s="287"/>
      <c r="C425" s="287"/>
      <c r="D425" s="287"/>
      <c r="E425" s="287"/>
      <c r="F425" s="287"/>
      <c r="G425" s="287"/>
      <c r="H425" s="288"/>
      <c r="M425" s="286" t="s">
        <v>169</v>
      </c>
      <c r="N425" s="287"/>
      <c r="O425" s="287"/>
      <c r="P425" s="287"/>
      <c r="Q425" s="287"/>
      <c r="R425" s="287"/>
      <c r="S425" s="287"/>
      <c r="T425" s="288"/>
    </row>
    <row r="426" spans="1:20" ht="8.15" hidden="1" customHeight="1" x14ac:dyDescent="0.3">
      <c r="A426" s="270"/>
      <c r="B426" s="271"/>
      <c r="C426" s="271"/>
      <c r="D426" s="271"/>
      <c r="E426" s="271"/>
      <c r="F426" s="271"/>
      <c r="G426" s="271"/>
      <c r="H426" s="272"/>
      <c r="M426" s="270"/>
      <c r="N426" s="271"/>
      <c r="O426" s="271"/>
      <c r="P426" s="271"/>
      <c r="Q426" s="271"/>
      <c r="R426" s="271"/>
      <c r="S426" s="271"/>
      <c r="T426" s="272"/>
    </row>
    <row r="427" spans="1:20" hidden="1" x14ac:dyDescent="0.3">
      <c r="A427" s="246" t="s">
        <v>704</v>
      </c>
      <c r="B427" s="247"/>
      <c r="C427" s="247"/>
      <c r="D427" s="247"/>
      <c r="E427" s="247"/>
      <c r="F427" s="247"/>
      <c r="G427" s="247"/>
      <c r="H427" s="255"/>
      <c r="M427" s="246" t="s">
        <v>743</v>
      </c>
      <c r="N427" s="247"/>
      <c r="O427" s="247"/>
      <c r="P427" s="247"/>
      <c r="Q427" s="247"/>
      <c r="R427" s="247"/>
      <c r="S427" s="247"/>
      <c r="T427" s="255"/>
    </row>
    <row r="428" spans="1:20" ht="8.15" hidden="1" customHeight="1" x14ac:dyDescent="0.3">
      <c r="A428" s="252"/>
      <c r="B428" s="253"/>
      <c r="C428" s="253"/>
      <c r="D428" s="253"/>
      <c r="E428" s="253"/>
      <c r="F428" s="253"/>
      <c r="G428" s="253"/>
      <c r="H428" s="254"/>
      <c r="M428" s="252"/>
      <c r="N428" s="253"/>
      <c r="O428" s="253"/>
      <c r="P428" s="253"/>
      <c r="Q428" s="253"/>
      <c r="R428" s="253"/>
      <c r="S428" s="253"/>
      <c r="T428" s="254"/>
    </row>
    <row r="429" spans="1:20" hidden="1" x14ac:dyDescent="0.3">
      <c r="A429" s="296" t="s">
        <v>671</v>
      </c>
      <c r="B429" s="297"/>
      <c r="C429" s="297"/>
      <c r="D429" s="297"/>
      <c r="E429" s="10" t="s">
        <v>0</v>
      </c>
      <c r="F429" s="10"/>
      <c r="G429" s="22" t="s">
        <v>1</v>
      </c>
      <c r="H429" s="23" t="s">
        <v>2</v>
      </c>
      <c r="M429" s="296" t="s">
        <v>671</v>
      </c>
      <c r="N429" s="297"/>
      <c r="O429" s="297"/>
      <c r="P429" s="297"/>
      <c r="Q429" s="10" t="s">
        <v>0</v>
      </c>
      <c r="R429" s="10"/>
      <c r="S429" s="22" t="s">
        <v>1</v>
      </c>
      <c r="T429" s="23" t="s">
        <v>2</v>
      </c>
    </row>
    <row r="430" spans="1:20" hidden="1" x14ac:dyDescent="0.3">
      <c r="A430" s="282" t="s">
        <v>14</v>
      </c>
      <c r="B430" s="248"/>
      <c r="C430" s="248" t="s">
        <v>162</v>
      </c>
      <c r="D430" s="248"/>
      <c r="E430" s="2">
        <v>1400</v>
      </c>
      <c r="G430" s="15">
        <v>3794.6849035773603</v>
      </c>
      <c r="H430" s="17">
        <v>4363.8876391139638</v>
      </c>
      <c r="M430" s="282" t="s">
        <v>14</v>
      </c>
      <c r="N430" s="248"/>
      <c r="O430" s="248" t="s">
        <v>162</v>
      </c>
      <c r="P430" s="248"/>
      <c r="Q430" s="2">
        <v>1400</v>
      </c>
      <c r="S430" s="15">
        <f t="shared" ref="S430" si="54">+T430/1.15</f>
        <v>3935.0882450097224</v>
      </c>
      <c r="T430" s="207">
        <f>+H430+(H430*0.037)</f>
        <v>4525.3514817611804</v>
      </c>
    </row>
    <row r="431" spans="1:20" ht="8.15" hidden="1" customHeight="1" x14ac:dyDescent="0.3">
      <c r="A431" s="252"/>
      <c r="B431" s="253"/>
      <c r="C431" s="253"/>
      <c r="D431" s="253"/>
      <c r="E431" s="253"/>
      <c r="F431" s="253"/>
      <c r="G431" s="253"/>
      <c r="H431" s="254"/>
      <c r="M431" s="252"/>
      <c r="N431" s="253"/>
      <c r="O431" s="253"/>
      <c r="P431" s="253"/>
      <c r="Q431" s="253"/>
      <c r="R431" s="253"/>
      <c r="S431" s="253"/>
      <c r="T431" s="254"/>
    </row>
    <row r="432" spans="1:20" hidden="1" x14ac:dyDescent="0.3">
      <c r="A432" s="246" t="s">
        <v>108</v>
      </c>
      <c r="B432" s="247"/>
      <c r="C432" s="247"/>
      <c r="D432" s="247"/>
      <c r="E432" s="10" t="s">
        <v>0</v>
      </c>
      <c r="F432" s="10"/>
      <c r="G432" s="22" t="s">
        <v>1</v>
      </c>
      <c r="H432" s="23" t="s">
        <v>2</v>
      </c>
      <c r="M432" s="246" t="s">
        <v>108</v>
      </c>
      <c r="N432" s="247"/>
      <c r="O432" s="247"/>
      <c r="P432" s="247"/>
      <c r="Q432" s="10" t="s">
        <v>0</v>
      </c>
      <c r="R432" s="10"/>
      <c r="S432" s="22" t="s">
        <v>1</v>
      </c>
      <c r="T432" s="23" t="s">
        <v>2</v>
      </c>
    </row>
    <row r="433" spans="1:22" hidden="1" x14ac:dyDescent="0.3">
      <c r="A433" s="282" t="s">
        <v>163</v>
      </c>
      <c r="B433" s="248"/>
      <c r="C433" s="248" t="s">
        <v>168</v>
      </c>
      <c r="D433" s="248"/>
      <c r="E433" s="2">
        <v>1401</v>
      </c>
      <c r="G433" s="15">
        <v>3794.6849035773603</v>
      </c>
      <c r="H433" s="17">
        <v>4363.8876391139638</v>
      </c>
      <c r="M433" s="282" t="s">
        <v>163</v>
      </c>
      <c r="N433" s="248"/>
      <c r="O433" s="248" t="s">
        <v>168</v>
      </c>
      <c r="P433" s="248"/>
      <c r="Q433" s="2">
        <v>1401</v>
      </c>
      <c r="S433" s="15">
        <f t="shared" ref="S433:S438" si="55">+T433/1.15</f>
        <v>3935.0882450097224</v>
      </c>
      <c r="T433" s="207">
        <f>+H433+(H433*0.037)</f>
        <v>4525.3514817611804</v>
      </c>
    </row>
    <row r="434" spans="1:22" hidden="1" x14ac:dyDescent="0.3">
      <c r="A434" s="282" t="s">
        <v>108</v>
      </c>
      <c r="B434" s="248"/>
      <c r="C434" s="248" t="s">
        <v>168</v>
      </c>
      <c r="D434" s="248"/>
      <c r="E434" s="2">
        <v>1402</v>
      </c>
      <c r="G434" s="15">
        <v>3794.6849035773603</v>
      </c>
      <c r="H434" s="17">
        <v>4363.8876391139638</v>
      </c>
      <c r="M434" s="282" t="s">
        <v>108</v>
      </c>
      <c r="N434" s="248"/>
      <c r="O434" s="248" t="s">
        <v>168</v>
      </c>
      <c r="P434" s="248"/>
      <c r="Q434" s="2">
        <v>1402</v>
      </c>
      <c r="S434" s="15">
        <f t="shared" si="55"/>
        <v>3935.0882450097224</v>
      </c>
      <c r="T434" s="207">
        <f t="shared" ref="T434:T438" si="56">+H434+(H434*0.037)</f>
        <v>4525.3514817611804</v>
      </c>
    </row>
    <row r="435" spans="1:22" hidden="1" x14ac:dyDescent="0.3">
      <c r="A435" s="282" t="s">
        <v>164</v>
      </c>
      <c r="B435" s="248"/>
      <c r="C435" s="248" t="s">
        <v>168</v>
      </c>
      <c r="D435" s="248"/>
      <c r="E435" s="2">
        <v>1403</v>
      </c>
      <c r="G435" s="15">
        <v>3794.6849035773603</v>
      </c>
      <c r="H435" s="17">
        <v>4363.8876391139638</v>
      </c>
      <c r="M435" s="282" t="s">
        <v>164</v>
      </c>
      <c r="N435" s="248"/>
      <c r="O435" s="248" t="s">
        <v>168</v>
      </c>
      <c r="P435" s="248"/>
      <c r="Q435" s="2">
        <v>1403</v>
      </c>
      <c r="S435" s="15">
        <f t="shared" si="55"/>
        <v>3935.0882450097224</v>
      </c>
      <c r="T435" s="207">
        <f t="shared" si="56"/>
        <v>4525.3514817611804</v>
      </c>
    </row>
    <row r="436" spans="1:22" hidden="1" x14ac:dyDescent="0.3">
      <c r="A436" s="282" t="s">
        <v>165</v>
      </c>
      <c r="B436" s="248"/>
      <c r="C436" s="248" t="s">
        <v>168</v>
      </c>
      <c r="D436" s="248"/>
      <c r="E436" s="2">
        <v>1404</v>
      </c>
      <c r="G436" s="15">
        <v>3794.6849035773603</v>
      </c>
      <c r="H436" s="17">
        <v>4363.8876391139638</v>
      </c>
      <c r="M436" s="282" t="s">
        <v>165</v>
      </c>
      <c r="N436" s="248"/>
      <c r="O436" s="248" t="s">
        <v>168</v>
      </c>
      <c r="P436" s="248"/>
      <c r="Q436" s="2">
        <v>1404</v>
      </c>
      <c r="S436" s="15">
        <f t="shared" si="55"/>
        <v>3935.0882450097224</v>
      </c>
      <c r="T436" s="207">
        <f t="shared" si="56"/>
        <v>4525.3514817611804</v>
      </c>
      <c r="V436" s="41"/>
    </row>
    <row r="437" spans="1:22" hidden="1" x14ac:dyDescent="0.3">
      <c r="A437" s="282" t="s">
        <v>166</v>
      </c>
      <c r="B437" s="248"/>
      <c r="C437" s="248" t="s">
        <v>168</v>
      </c>
      <c r="D437" s="248"/>
      <c r="E437" s="2">
        <v>1405</v>
      </c>
      <c r="G437" s="15">
        <v>5112.4860249114608</v>
      </c>
      <c r="H437" s="17">
        <v>5879.3589286481792</v>
      </c>
      <c r="M437" s="282" t="s">
        <v>166</v>
      </c>
      <c r="N437" s="248"/>
      <c r="O437" s="248" t="s">
        <v>168</v>
      </c>
      <c r="P437" s="248"/>
      <c r="Q437" s="2">
        <v>1405</v>
      </c>
      <c r="S437" s="15">
        <f t="shared" si="55"/>
        <v>5301.6480078331851</v>
      </c>
      <c r="T437" s="207">
        <f t="shared" si="56"/>
        <v>6096.8952090081621</v>
      </c>
    </row>
    <row r="438" spans="1:22" hidden="1" x14ac:dyDescent="0.3">
      <c r="A438" s="282" t="s">
        <v>167</v>
      </c>
      <c r="B438" s="248"/>
      <c r="C438" s="248" t="s">
        <v>168</v>
      </c>
      <c r="D438" s="248"/>
      <c r="E438" s="2">
        <v>1406</v>
      </c>
      <c r="G438" s="15">
        <v>3794.6849035773603</v>
      </c>
      <c r="H438" s="17">
        <v>4363.8876391139638</v>
      </c>
      <c r="M438" s="282" t="s">
        <v>167</v>
      </c>
      <c r="N438" s="248"/>
      <c r="O438" s="248" t="s">
        <v>168</v>
      </c>
      <c r="P438" s="248"/>
      <c r="Q438" s="2">
        <v>1406</v>
      </c>
      <c r="S438" s="15">
        <f t="shared" si="55"/>
        <v>3935.0882450097224</v>
      </c>
      <c r="T438" s="207">
        <f t="shared" si="56"/>
        <v>4525.3514817611804</v>
      </c>
    </row>
    <row r="439" spans="1:22" ht="8.15" hidden="1" customHeight="1" x14ac:dyDescent="0.3">
      <c r="A439" s="252"/>
      <c r="B439" s="253"/>
      <c r="C439" s="253"/>
      <c r="D439" s="253"/>
      <c r="E439" s="253"/>
      <c r="F439" s="253"/>
      <c r="G439" s="253"/>
      <c r="H439" s="254"/>
      <c r="M439" s="252"/>
      <c r="N439" s="253"/>
      <c r="O439" s="253"/>
      <c r="P439" s="253"/>
      <c r="Q439" s="253"/>
      <c r="R439" s="253"/>
      <c r="S439" s="253"/>
      <c r="T439" s="254"/>
    </row>
    <row r="440" spans="1:22" hidden="1" x14ac:dyDescent="0.3">
      <c r="A440" s="246" t="s">
        <v>703</v>
      </c>
      <c r="B440" s="247"/>
      <c r="C440" s="247"/>
      <c r="D440" s="247"/>
      <c r="E440" s="247"/>
      <c r="F440" s="247"/>
      <c r="G440" s="247"/>
      <c r="H440" s="255"/>
      <c r="M440" s="246" t="s">
        <v>744</v>
      </c>
      <c r="N440" s="247"/>
      <c r="O440" s="247"/>
      <c r="P440" s="247"/>
      <c r="Q440" s="247"/>
      <c r="R440" s="247"/>
      <c r="S440" s="247"/>
      <c r="T440" s="255"/>
    </row>
    <row r="441" spans="1:22" ht="8.15" hidden="1" customHeight="1" x14ac:dyDescent="0.3">
      <c r="A441" s="252"/>
      <c r="B441" s="253"/>
      <c r="C441" s="253"/>
      <c r="D441" s="253"/>
      <c r="E441" s="253"/>
      <c r="F441" s="253"/>
      <c r="G441" s="253"/>
      <c r="H441" s="254"/>
      <c r="M441" s="252"/>
      <c r="N441" s="253"/>
      <c r="O441" s="253"/>
      <c r="P441" s="253"/>
      <c r="Q441" s="253"/>
      <c r="R441" s="253"/>
      <c r="S441" s="253"/>
      <c r="T441" s="254"/>
    </row>
    <row r="442" spans="1:22" hidden="1" x14ac:dyDescent="0.3">
      <c r="A442" s="246" t="s">
        <v>14</v>
      </c>
      <c r="B442" s="247"/>
      <c r="C442" s="247"/>
      <c r="D442" s="247"/>
      <c r="E442" s="10" t="s">
        <v>0</v>
      </c>
      <c r="F442" s="10"/>
      <c r="G442" s="22" t="s">
        <v>1</v>
      </c>
      <c r="H442" s="23" t="s">
        <v>2</v>
      </c>
      <c r="M442" s="246" t="s">
        <v>14</v>
      </c>
      <c r="N442" s="247"/>
      <c r="O442" s="247"/>
      <c r="P442" s="247"/>
      <c r="Q442" s="10" t="s">
        <v>0</v>
      </c>
      <c r="R442" s="10"/>
      <c r="S442" s="22" t="s">
        <v>1</v>
      </c>
      <c r="T442" s="23" t="s">
        <v>2</v>
      </c>
    </row>
    <row r="443" spans="1:22" hidden="1" x14ac:dyDescent="0.3">
      <c r="A443" s="282" t="s">
        <v>160</v>
      </c>
      <c r="B443" s="248"/>
      <c r="C443" s="248" t="s">
        <v>162</v>
      </c>
      <c r="D443" s="248"/>
      <c r="E443" s="2">
        <v>1407</v>
      </c>
      <c r="G443" s="15">
        <v>316.22374196478</v>
      </c>
      <c r="H443" s="17">
        <v>363.65730325949698</v>
      </c>
      <c r="M443" s="282" t="s">
        <v>160</v>
      </c>
      <c r="N443" s="248"/>
      <c r="O443" s="248" t="s">
        <v>162</v>
      </c>
      <c r="P443" s="248"/>
      <c r="Q443" s="2">
        <v>1407</v>
      </c>
      <c r="S443" s="15">
        <f t="shared" ref="S443:S444" si="57">+T443/1.15</f>
        <v>327.92402041747687</v>
      </c>
      <c r="T443" s="207">
        <f>+H443+(H443*0.037)</f>
        <v>377.11262348009836</v>
      </c>
    </row>
    <row r="444" spans="1:22" hidden="1" x14ac:dyDescent="0.3">
      <c r="A444" s="282" t="s">
        <v>161</v>
      </c>
      <c r="B444" s="248"/>
      <c r="C444" s="248" t="s">
        <v>162</v>
      </c>
      <c r="D444" s="248"/>
      <c r="E444" s="2">
        <v>1408</v>
      </c>
      <c r="G444" s="15">
        <v>316.22374196478</v>
      </c>
      <c r="H444" s="17">
        <v>363.65730325949698</v>
      </c>
      <c r="M444" s="282" t="s">
        <v>161</v>
      </c>
      <c r="N444" s="248"/>
      <c r="O444" s="248" t="s">
        <v>162</v>
      </c>
      <c r="P444" s="248"/>
      <c r="Q444" s="2">
        <v>1408</v>
      </c>
      <c r="S444" s="15">
        <f t="shared" si="57"/>
        <v>327.92402041747687</v>
      </c>
      <c r="T444" s="207">
        <f>+H444+(H444*0.037)</f>
        <v>377.11262348009836</v>
      </c>
    </row>
    <row r="445" spans="1:22" ht="8.15" hidden="1" customHeight="1" x14ac:dyDescent="0.3">
      <c r="A445" s="256"/>
      <c r="B445" s="257"/>
      <c r="C445" s="257"/>
      <c r="D445" s="257"/>
      <c r="E445" s="257"/>
      <c r="F445" s="257"/>
      <c r="G445" s="257"/>
      <c r="H445" s="258"/>
      <c r="M445" s="256"/>
      <c r="N445" s="257"/>
      <c r="O445" s="257"/>
      <c r="P445" s="257"/>
      <c r="Q445" s="257"/>
      <c r="R445" s="257"/>
      <c r="S445" s="257"/>
      <c r="T445" s="258"/>
    </row>
    <row r="446" spans="1:22" ht="8.15" hidden="1" customHeight="1" x14ac:dyDescent="0.3">
      <c r="A446" s="279"/>
      <c r="B446" s="279"/>
      <c r="C446" s="279"/>
      <c r="D446" s="279"/>
      <c r="E446" s="279"/>
      <c r="F446" s="279"/>
      <c r="G446" s="279"/>
      <c r="H446" s="279"/>
      <c r="M446" s="260"/>
      <c r="N446" s="260"/>
      <c r="O446" s="260"/>
      <c r="P446" s="260"/>
      <c r="Q446" s="260"/>
      <c r="R446" s="260"/>
      <c r="S446" s="260"/>
      <c r="T446" s="260"/>
    </row>
    <row r="447" spans="1:22" ht="15.5" hidden="1" x14ac:dyDescent="0.35">
      <c r="A447" s="286" t="s">
        <v>170</v>
      </c>
      <c r="B447" s="287"/>
      <c r="C447" s="287"/>
      <c r="D447" s="287"/>
      <c r="E447" s="287"/>
      <c r="F447" s="287"/>
      <c r="G447" s="287"/>
      <c r="H447" s="288"/>
      <c r="M447" s="286" t="s">
        <v>170</v>
      </c>
      <c r="N447" s="287"/>
      <c r="O447" s="287"/>
      <c r="P447" s="287"/>
      <c r="Q447" s="287"/>
      <c r="R447" s="287"/>
      <c r="S447" s="287"/>
      <c r="T447" s="288"/>
    </row>
    <row r="448" spans="1:22" ht="8.15" hidden="1" customHeight="1" x14ac:dyDescent="0.3">
      <c r="A448" s="270"/>
      <c r="B448" s="271"/>
      <c r="C448" s="271"/>
      <c r="D448" s="271"/>
      <c r="E448" s="271"/>
      <c r="F448" s="271"/>
      <c r="G448" s="271"/>
      <c r="H448" s="272"/>
      <c r="M448" s="270"/>
      <c r="N448" s="271"/>
      <c r="O448" s="271"/>
      <c r="P448" s="271"/>
      <c r="Q448" s="271"/>
      <c r="R448" s="271"/>
      <c r="S448" s="271"/>
      <c r="T448" s="272"/>
    </row>
    <row r="449" spans="1:20" hidden="1" x14ac:dyDescent="0.3">
      <c r="A449" s="246" t="s">
        <v>702</v>
      </c>
      <c r="B449" s="247"/>
      <c r="C449" s="247"/>
      <c r="D449" s="247"/>
      <c r="E449" s="247"/>
      <c r="F449" s="247"/>
      <c r="G449" s="247"/>
      <c r="H449" s="255"/>
      <c r="M449" s="246" t="s">
        <v>745</v>
      </c>
      <c r="N449" s="247"/>
      <c r="O449" s="247"/>
      <c r="P449" s="247"/>
      <c r="Q449" s="247"/>
      <c r="R449" s="247"/>
      <c r="S449" s="247"/>
      <c r="T449" s="255"/>
    </row>
    <row r="450" spans="1:20" ht="8.15" hidden="1" customHeight="1" x14ac:dyDescent="0.3">
      <c r="A450" s="252"/>
      <c r="B450" s="253"/>
      <c r="C450" s="253"/>
      <c r="D450" s="253"/>
      <c r="E450" s="253"/>
      <c r="F450" s="253"/>
      <c r="G450" s="253"/>
      <c r="H450" s="254"/>
      <c r="M450" s="252"/>
      <c r="N450" s="253"/>
      <c r="O450" s="253"/>
      <c r="P450" s="253"/>
      <c r="Q450" s="253"/>
      <c r="R450" s="253"/>
      <c r="S450" s="253"/>
      <c r="T450" s="254"/>
    </row>
    <row r="451" spans="1:20" hidden="1" x14ac:dyDescent="0.3">
      <c r="A451" s="246" t="s">
        <v>14</v>
      </c>
      <c r="B451" s="247"/>
      <c r="C451" s="247"/>
      <c r="D451" s="247"/>
      <c r="E451" s="10" t="s">
        <v>0</v>
      </c>
      <c r="F451" s="10"/>
      <c r="G451" s="22" t="s">
        <v>1</v>
      </c>
      <c r="H451" s="23" t="s">
        <v>2</v>
      </c>
      <c r="M451" s="246" t="s">
        <v>14</v>
      </c>
      <c r="N451" s="247"/>
      <c r="O451" s="247"/>
      <c r="P451" s="247"/>
      <c r="Q451" s="10" t="s">
        <v>0</v>
      </c>
      <c r="R451" s="10"/>
      <c r="S451" s="22" t="s">
        <v>1</v>
      </c>
      <c r="T451" s="23" t="s">
        <v>2</v>
      </c>
    </row>
    <row r="452" spans="1:20" hidden="1" x14ac:dyDescent="0.3">
      <c r="A452" s="282" t="s">
        <v>172</v>
      </c>
      <c r="B452" s="248"/>
      <c r="C452" s="248" t="s">
        <v>171</v>
      </c>
      <c r="D452" s="248"/>
      <c r="E452" s="2">
        <v>1500</v>
      </c>
      <c r="G452" s="15">
        <v>316.22374196478</v>
      </c>
      <c r="H452" s="17">
        <v>363.65730325949698</v>
      </c>
      <c r="M452" s="282" t="s">
        <v>172</v>
      </c>
      <c r="N452" s="248"/>
      <c r="O452" s="248" t="s">
        <v>171</v>
      </c>
      <c r="P452" s="248"/>
      <c r="Q452" s="2">
        <v>1500</v>
      </c>
      <c r="S452" s="15">
        <f t="shared" ref="S452:S454" si="58">+T452/1.15</f>
        <v>327.92402041747687</v>
      </c>
      <c r="T452" s="207">
        <f>+H452+(H452*0.037)</f>
        <v>377.11262348009836</v>
      </c>
    </row>
    <row r="453" spans="1:20" hidden="1" x14ac:dyDescent="0.3">
      <c r="A453" s="282" t="s">
        <v>160</v>
      </c>
      <c r="B453" s="248"/>
      <c r="C453" s="248" t="s">
        <v>171</v>
      </c>
      <c r="D453" s="248"/>
      <c r="E453" s="2">
        <v>1501</v>
      </c>
      <c r="G453" s="15">
        <v>316.22374196478</v>
      </c>
      <c r="H453" s="17">
        <v>363.65730325949698</v>
      </c>
      <c r="M453" s="282" t="s">
        <v>160</v>
      </c>
      <c r="N453" s="248"/>
      <c r="O453" s="248" t="s">
        <v>171</v>
      </c>
      <c r="P453" s="248"/>
      <c r="Q453" s="2">
        <v>1501</v>
      </c>
      <c r="S453" s="15">
        <f t="shared" si="58"/>
        <v>327.92402041747687</v>
      </c>
      <c r="T453" s="207">
        <f t="shared" ref="T453:T454" si="59">+H453+(H453*0.037)</f>
        <v>377.11262348009836</v>
      </c>
    </row>
    <row r="454" spans="1:20" hidden="1" x14ac:dyDescent="0.3">
      <c r="A454" s="282" t="s">
        <v>161</v>
      </c>
      <c r="B454" s="248"/>
      <c r="C454" s="248" t="s">
        <v>171</v>
      </c>
      <c r="D454" s="248"/>
      <c r="E454" s="2">
        <v>1502</v>
      </c>
      <c r="G454" s="15">
        <v>316.22374196478</v>
      </c>
      <c r="H454" s="17">
        <v>363.65730325949698</v>
      </c>
      <c r="M454" s="282" t="s">
        <v>161</v>
      </c>
      <c r="N454" s="248"/>
      <c r="O454" s="248" t="s">
        <v>171</v>
      </c>
      <c r="P454" s="248"/>
      <c r="Q454" s="2">
        <v>1502</v>
      </c>
      <c r="S454" s="15">
        <f t="shared" si="58"/>
        <v>327.92402041747687</v>
      </c>
      <c r="T454" s="207">
        <f t="shared" si="59"/>
        <v>377.11262348009836</v>
      </c>
    </row>
    <row r="455" spans="1:20" ht="8.15" hidden="1" customHeight="1" x14ac:dyDescent="0.3">
      <c r="A455" s="256"/>
      <c r="B455" s="257"/>
      <c r="C455" s="257"/>
      <c r="D455" s="257"/>
      <c r="E455" s="257"/>
      <c r="F455" s="257"/>
      <c r="G455" s="257"/>
      <c r="H455" s="258"/>
      <c r="M455" s="256"/>
      <c r="N455" s="257"/>
      <c r="O455" s="257"/>
      <c r="P455" s="257"/>
      <c r="Q455" s="257"/>
      <c r="R455" s="257"/>
      <c r="S455" s="257"/>
      <c r="T455" s="258"/>
    </row>
    <row r="456" spans="1:20" ht="8.15" hidden="1" customHeight="1" x14ac:dyDescent="0.3">
      <c r="A456" s="279"/>
      <c r="B456" s="279"/>
      <c r="C456" s="279"/>
      <c r="D456" s="279"/>
      <c r="E456" s="279"/>
      <c r="F456" s="279"/>
      <c r="G456" s="279"/>
      <c r="H456" s="279"/>
      <c r="M456" s="253"/>
      <c r="N456" s="253"/>
      <c r="O456" s="253"/>
      <c r="P456" s="253"/>
      <c r="Q456" s="253"/>
      <c r="R456" s="253"/>
      <c r="S456" s="253"/>
      <c r="T456" s="253"/>
    </row>
    <row r="457" spans="1:20" ht="8.15" hidden="1" customHeight="1" x14ac:dyDescent="0.3">
      <c r="A457" s="279"/>
      <c r="B457" s="279"/>
      <c r="C457" s="279"/>
      <c r="D457" s="279"/>
      <c r="E457" s="279"/>
      <c r="F457" s="279"/>
      <c r="G457" s="279"/>
      <c r="H457" s="279"/>
      <c r="M457" s="253"/>
      <c r="N457" s="253"/>
      <c r="O457" s="253"/>
      <c r="P457" s="253"/>
      <c r="Q457" s="253"/>
      <c r="R457" s="253"/>
      <c r="S457" s="253"/>
      <c r="T457" s="253"/>
    </row>
    <row r="458" spans="1:20" ht="52.5" hidden="1" customHeight="1" x14ac:dyDescent="0.3">
      <c r="A458" s="262" t="s">
        <v>720</v>
      </c>
      <c r="B458" s="263"/>
      <c r="C458" s="263"/>
      <c r="D458" s="263"/>
      <c r="E458" s="263"/>
      <c r="F458" s="263"/>
      <c r="G458" s="263"/>
      <c r="H458" s="264"/>
      <c r="M458" s="299" t="s">
        <v>746</v>
      </c>
      <c r="N458" s="300"/>
      <c r="O458" s="300"/>
      <c r="P458" s="300"/>
      <c r="Q458" s="300"/>
      <c r="R458" s="300"/>
      <c r="S458" s="300"/>
      <c r="T458" s="301"/>
    </row>
    <row r="459" spans="1:20" hidden="1" x14ac:dyDescent="0.3">
      <c r="A459" s="265" t="s">
        <v>13</v>
      </c>
      <c r="B459" s="265"/>
      <c r="C459" s="265"/>
      <c r="D459" s="265"/>
      <c r="E459" s="265"/>
      <c r="F459" s="265"/>
      <c r="G459" s="265"/>
      <c r="H459" s="265"/>
      <c r="M459" s="266" t="s">
        <v>13</v>
      </c>
      <c r="N459" s="266"/>
      <c r="O459" s="266"/>
      <c r="P459" s="266"/>
      <c r="Q459" s="266"/>
      <c r="R459" s="266"/>
      <c r="S459" s="266"/>
      <c r="T459" s="266"/>
    </row>
    <row r="460" spans="1:20" ht="8.15" hidden="1" customHeight="1" x14ac:dyDescent="0.3">
      <c r="A460" s="290"/>
      <c r="B460" s="290"/>
      <c r="C460" s="290"/>
      <c r="D460" s="290"/>
      <c r="E460" s="290"/>
      <c r="F460" s="290"/>
      <c r="G460" s="290"/>
      <c r="H460" s="290"/>
      <c r="M460" s="290"/>
      <c r="N460" s="290"/>
      <c r="O460" s="290"/>
      <c r="P460" s="290"/>
      <c r="Q460" s="290"/>
      <c r="R460" s="290"/>
      <c r="S460" s="290"/>
      <c r="T460" s="290"/>
    </row>
    <row r="461" spans="1:20" ht="8.15" hidden="1" customHeight="1" x14ac:dyDescent="0.45">
      <c r="A461" s="289"/>
      <c r="B461" s="289"/>
      <c r="C461" s="289"/>
      <c r="D461" s="289"/>
      <c r="E461" s="289"/>
      <c r="F461" s="289"/>
      <c r="G461" s="289"/>
      <c r="H461" s="289"/>
      <c r="M461" s="302"/>
      <c r="N461" s="302"/>
      <c r="O461" s="302"/>
      <c r="P461" s="302"/>
      <c r="Q461" s="302"/>
      <c r="R461" s="302"/>
      <c r="S461" s="302"/>
      <c r="T461" s="302"/>
    </row>
    <row r="462" spans="1:20" ht="15.5" hidden="1" x14ac:dyDescent="0.35">
      <c r="A462" s="286" t="s">
        <v>173</v>
      </c>
      <c r="B462" s="287"/>
      <c r="C462" s="287"/>
      <c r="D462" s="287"/>
      <c r="E462" s="287"/>
      <c r="F462" s="287"/>
      <c r="G462" s="287"/>
      <c r="H462" s="288"/>
      <c r="M462" s="286" t="s">
        <v>173</v>
      </c>
      <c r="N462" s="287"/>
      <c r="O462" s="287"/>
      <c r="P462" s="287"/>
      <c r="Q462" s="287"/>
      <c r="R462" s="287"/>
      <c r="S462" s="287"/>
      <c r="T462" s="288"/>
    </row>
    <row r="463" spans="1:20" ht="8.15" hidden="1" customHeight="1" x14ac:dyDescent="0.3">
      <c r="A463" s="270"/>
      <c r="B463" s="271"/>
      <c r="C463" s="271"/>
      <c r="D463" s="271"/>
      <c r="E463" s="271"/>
      <c r="F463" s="271"/>
      <c r="G463" s="271"/>
      <c r="H463" s="272"/>
      <c r="M463" s="270"/>
      <c r="N463" s="271"/>
      <c r="O463" s="271"/>
      <c r="P463" s="271"/>
      <c r="Q463" s="271"/>
      <c r="R463" s="271"/>
      <c r="S463" s="271"/>
      <c r="T463" s="272"/>
    </row>
    <row r="464" spans="1:20" hidden="1" x14ac:dyDescent="0.3">
      <c r="A464" s="246" t="s">
        <v>174</v>
      </c>
      <c r="B464" s="247"/>
      <c r="C464" s="247"/>
      <c r="D464" s="247"/>
      <c r="E464" s="247"/>
      <c r="F464" s="247"/>
      <c r="G464" s="247"/>
      <c r="H464" s="255"/>
      <c r="M464" s="246" t="s">
        <v>174</v>
      </c>
      <c r="N464" s="247"/>
      <c r="O464" s="247"/>
      <c r="P464" s="247"/>
      <c r="Q464" s="247"/>
      <c r="R464" s="247"/>
      <c r="S464" s="247"/>
      <c r="T464" s="255"/>
    </row>
    <row r="465" spans="1:20" ht="8.15" hidden="1" customHeight="1" x14ac:dyDescent="0.3">
      <c r="A465" s="252"/>
      <c r="B465" s="253"/>
      <c r="C465" s="253"/>
      <c r="D465" s="253"/>
      <c r="E465" s="253"/>
      <c r="F465" s="253"/>
      <c r="G465" s="253"/>
      <c r="H465" s="254"/>
      <c r="M465" s="252"/>
      <c r="N465" s="253"/>
      <c r="O465" s="253"/>
      <c r="P465" s="253"/>
      <c r="Q465" s="253"/>
      <c r="R465" s="253"/>
      <c r="S465" s="253"/>
      <c r="T465" s="254"/>
    </row>
    <row r="466" spans="1:20" hidden="1" x14ac:dyDescent="0.3">
      <c r="A466" s="246" t="s">
        <v>175</v>
      </c>
      <c r="B466" s="247"/>
      <c r="C466" s="247"/>
      <c r="D466" s="247"/>
      <c r="E466" s="10" t="s">
        <v>0</v>
      </c>
      <c r="F466" s="10"/>
      <c r="G466" s="22" t="s">
        <v>1</v>
      </c>
      <c r="H466" s="23" t="s">
        <v>2</v>
      </c>
      <c r="M466" s="246" t="s">
        <v>175</v>
      </c>
      <c r="N466" s="247"/>
      <c r="O466" s="247"/>
      <c r="P466" s="247"/>
      <c r="Q466" s="10" t="s">
        <v>0</v>
      </c>
      <c r="R466" s="10"/>
      <c r="S466" s="22" t="s">
        <v>1</v>
      </c>
      <c r="T466" s="23" t="s">
        <v>2</v>
      </c>
    </row>
    <row r="467" spans="1:20" hidden="1" x14ac:dyDescent="0.3">
      <c r="A467" s="3" t="s">
        <v>40</v>
      </c>
      <c r="C467" s="1" t="s">
        <v>5</v>
      </c>
      <c r="D467" s="1" t="s">
        <v>6</v>
      </c>
      <c r="E467" s="2">
        <v>6100</v>
      </c>
      <c r="F467" s="2" t="s">
        <v>634</v>
      </c>
      <c r="G467" s="7">
        <v>-1.7347999999999999</v>
      </c>
      <c r="H467" s="8">
        <v>-1.9950000000000001</v>
      </c>
      <c r="M467" s="3" t="s">
        <v>40</v>
      </c>
      <c r="O467" s="1" t="s">
        <v>5</v>
      </c>
      <c r="P467" s="1" t="s">
        <v>6</v>
      </c>
      <c r="Q467" s="2">
        <v>6100</v>
      </c>
      <c r="R467" s="216" t="s">
        <v>634</v>
      </c>
      <c r="S467" s="219">
        <f>+T467/1.15</f>
        <v>-1.8388695652173914</v>
      </c>
      <c r="T467" s="226">
        <v>-2.1147</v>
      </c>
    </row>
    <row r="468" spans="1:20" ht="8.15" hidden="1" customHeight="1" x14ac:dyDescent="0.3">
      <c r="A468" s="252"/>
      <c r="B468" s="253"/>
      <c r="C468" s="253"/>
      <c r="D468" s="253"/>
      <c r="E468" s="253"/>
      <c r="F468" s="253"/>
      <c r="G468" s="253"/>
      <c r="H468" s="254"/>
      <c r="M468" s="252"/>
      <c r="N468" s="253"/>
      <c r="O468" s="253"/>
      <c r="P468" s="253"/>
      <c r="Q468" s="253"/>
      <c r="R468" s="253"/>
      <c r="S468" s="253"/>
      <c r="T468" s="254"/>
    </row>
    <row r="469" spans="1:20" hidden="1" x14ac:dyDescent="0.3">
      <c r="A469" s="246" t="s">
        <v>176</v>
      </c>
      <c r="B469" s="247"/>
      <c r="C469" s="247"/>
      <c r="D469" s="247"/>
      <c r="E469" s="247"/>
      <c r="F469" s="247"/>
      <c r="G469" s="247"/>
      <c r="H469" s="255"/>
      <c r="M469" s="246" t="s">
        <v>176</v>
      </c>
      <c r="N469" s="247"/>
      <c r="O469" s="247"/>
      <c r="P469" s="247"/>
      <c r="Q469" s="247"/>
      <c r="R469" s="247"/>
      <c r="S469" s="247"/>
      <c r="T469" s="255"/>
    </row>
    <row r="470" spans="1:20" ht="8.15" hidden="1" customHeight="1" x14ac:dyDescent="0.3">
      <c r="A470" s="252"/>
      <c r="B470" s="253"/>
      <c r="C470" s="253"/>
      <c r="D470" s="253"/>
      <c r="E470" s="253"/>
      <c r="F470" s="253"/>
      <c r="G470" s="253"/>
      <c r="H470" s="254"/>
      <c r="M470" s="252"/>
      <c r="N470" s="253"/>
      <c r="O470" s="253"/>
      <c r="P470" s="253"/>
      <c r="Q470" s="253"/>
      <c r="R470" s="253"/>
      <c r="S470" s="253"/>
      <c r="T470" s="254"/>
    </row>
    <row r="471" spans="1:20" hidden="1" x14ac:dyDescent="0.3">
      <c r="A471" s="246" t="s">
        <v>181</v>
      </c>
      <c r="B471" s="247"/>
      <c r="C471" s="247"/>
      <c r="D471" s="247"/>
      <c r="E471" s="10" t="s">
        <v>0</v>
      </c>
      <c r="F471" s="10"/>
      <c r="G471" s="22" t="s">
        <v>1</v>
      </c>
      <c r="H471" s="23" t="s">
        <v>2</v>
      </c>
      <c r="M471" s="246" t="s">
        <v>181</v>
      </c>
      <c r="N471" s="247"/>
      <c r="O471" s="247"/>
      <c r="P471" s="247"/>
      <c r="Q471" s="10" t="s">
        <v>0</v>
      </c>
      <c r="R471" s="10"/>
      <c r="S471" s="22" t="s">
        <v>1</v>
      </c>
      <c r="T471" s="23" t="s">
        <v>2</v>
      </c>
    </row>
    <row r="472" spans="1:20" hidden="1" x14ac:dyDescent="0.3">
      <c r="A472" s="3" t="s">
        <v>3</v>
      </c>
      <c r="D472" s="1" t="s">
        <v>3</v>
      </c>
      <c r="E472" s="2">
        <v>6001</v>
      </c>
      <c r="G472" s="15">
        <v>-63.43</v>
      </c>
      <c r="H472" s="17">
        <v>-72.94</v>
      </c>
      <c r="M472" s="3" t="s">
        <v>3</v>
      </c>
      <c r="P472" s="1" t="s">
        <v>3</v>
      </c>
      <c r="Q472" s="2">
        <v>6001</v>
      </c>
      <c r="S472" s="15">
        <v>-65.775790560365394</v>
      </c>
      <c r="T472" s="207">
        <v>-75.642159144420106</v>
      </c>
    </row>
    <row r="473" spans="1:20" hidden="1" x14ac:dyDescent="0.3">
      <c r="A473" s="3" t="s">
        <v>110</v>
      </c>
      <c r="C473" s="1" t="s">
        <v>177</v>
      </c>
      <c r="D473" s="1" t="s">
        <v>114</v>
      </c>
      <c r="E473" s="2">
        <v>6005</v>
      </c>
      <c r="G473" s="15">
        <v>-15.32</v>
      </c>
      <c r="H473" s="17">
        <v>-17.62</v>
      </c>
      <c r="M473" s="3" t="s">
        <v>110</v>
      </c>
      <c r="O473" s="1" t="s">
        <v>177</v>
      </c>
      <c r="P473" s="1" t="s">
        <v>114</v>
      </c>
      <c r="Q473" s="2">
        <v>6005</v>
      </c>
      <c r="S473" s="15">
        <v>-15.8875827057464</v>
      </c>
      <c r="T473" s="207">
        <v>-18.270720111608401</v>
      </c>
    </row>
    <row r="474" spans="1:20" hidden="1" x14ac:dyDescent="0.3">
      <c r="A474" s="3"/>
      <c r="H474" s="17"/>
      <c r="M474" s="3"/>
      <c r="T474" s="207"/>
    </row>
    <row r="475" spans="1:20" hidden="1" x14ac:dyDescent="0.3">
      <c r="A475" s="246" t="s">
        <v>677</v>
      </c>
      <c r="B475" s="247"/>
      <c r="C475" s="247"/>
      <c r="D475" s="247"/>
      <c r="H475" s="207"/>
      <c r="M475" s="246" t="s">
        <v>677</v>
      </c>
      <c r="N475" s="247"/>
      <c r="O475" s="247"/>
      <c r="P475" s="247"/>
      <c r="T475" s="207"/>
    </row>
    <row r="476" spans="1:20" hidden="1" x14ac:dyDescent="0.3">
      <c r="A476" s="3" t="s">
        <v>701</v>
      </c>
      <c r="D476" s="1" t="s">
        <v>3</v>
      </c>
      <c r="E476" s="2">
        <v>1004</v>
      </c>
      <c r="G476" s="15">
        <v>-216.03</v>
      </c>
      <c r="H476" s="207">
        <v>-248.43</v>
      </c>
      <c r="M476" s="3" t="s">
        <v>701</v>
      </c>
      <c r="P476" s="1" t="s">
        <v>3</v>
      </c>
      <c r="Q476" s="2">
        <v>1004</v>
      </c>
      <c r="S476" s="15">
        <v>-224.64347826087001</v>
      </c>
      <c r="T476" s="207">
        <v>-258.33999999999997</v>
      </c>
    </row>
    <row r="477" spans="1:20" ht="8.15" hidden="1" customHeight="1" x14ac:dyDescent="0.3">
      <c r="A477" s="252"/>
      <c r="B477" s="253"/>
      <c r="C477" s="253"/>
      <c r="D477" s="253"/>
      <c r="E477" s="253"/>
      <c r="F477" s="253"/>
      <c r="G477" s="253"/>
      <c r="H477" s="254"/>
      <c r="M477" s="252"/>
      <c r="N477" s="253"/>
      <c r="O477" s="253"/>
      <c r="P477" s="253"/>
      <c r="Q477" s="253"/>
      <c r="R477" s="253"/>
      <c r="S477" s="253"/>
      <c r="T477" s="254"/>
    </row>
    <row r="478" spans="1:20" hidden="1" x14ac:dyDescent="0.3">
      <c r="A478" s="246" t="s">
        <v>233</v>
      </c>
      <c r="B478" s="247"/>
      <c r="C478" s="247"/>
      <c r="D478" s="247"/>
      <c r="E478" s="10" t="s">
        <v>0</v>
      </c>
      <c r="F478" s="10"/>
      <c r="G478" s="22" t="s">
        <v>1</v>
      </c>
      <c r="H478" s="23" t="s">
        <v>2</v>
      </c>
      <c r="M478" s="246" t="s">
        <v>233</v>
      </c>
      <c r="N478" s="247"/>
      <c r="O478" s="247"/>
      <c r="P478" s="247"/>
      <c r="Q478" s="10" t="s">
        <v>0</v>
      </c>
      <c r="R478" s="10"/>
      <c r="S478" s="22" t="s">
        <v>1</v>
      </c>
      <c r="T478" s="23" t="s">
        <v>2</v>
      </c>
    </row>
    <row r="479" spans="1:20" hidden="1" x14ac:dyDescent="0.3">
      <c r="A479" s="282" t="s">
        <v>3</v>
      </c>
      <c r="B479" s="248"/>
      <c r="C479" s="248" t="s">
        <v>183</v>
      </c>
      <c r="D479" s="248"/>
      <c r="E479" s="2">
        <v>6002</v>
      </c>
      <c r="G479" s="15">
        <v>-63.43</v>
      </c>
      <c r="H479" s="17">
        <v>-72.94</v>
      </c>
      <c r="M479" s="282" t="s">
        <v>3</v>
      </c>
      <c r="N479" s="248"/>
      <c r="O479" s="248" t="s">
        <v>183</v>
      </c>
      <c r="P479" s="248"/>
      <c r="Q479" s="2">
        <v>6002</v>
      </c>
      <c r="S479" s="15">
        <v>-65.775790560365394</v>
      </c>
      <c r="T479" s="207">
        <v>-75.642159144420106</v>
      </c>
    </row>
    <row r="480" spans="1:20" ht="8.15" hidden="1" customHeight="1" x14ac:dyDescent="0.3">
      <c r="A480" s="252"/>
      <c r="B480" s="253"/>
      <c r="C480" s="253"/>
      <c r="D480" s="253"/>
      <c r="E480" s="253"/>
      <c r="F480" s="253"/>
      <c r="G480" s="253"/>
      <c r="H480" s="254"/>
      <c r="M480" s="252"/>
      <c r="N480" s="253"/>
      <c r="O480" s="253"/>
      <c r="P480" s="253"/>
      <c r="Q480" s="253"/>
      <c r="R480" s="253"/>
      <c r="S480" s="253"/>
      <c r="T480" s="254"/>
    </row>
    <row r="481" spans="1:20" hidden="1" x14ac:dyDescent="0.3">
      <c r="A481" s="246" t="s">
        <v>178</v>
      </c>
      <c r="B481" s="247"/>
      <c r="C481" s="247"/>
      <c r="D481" s="247"/>
      <c r="E481" s="247"/>
      <c r="F481" s="247"/>
      <c r="G481" s="247"/>
      <c r="H481" s="255"/>
      <c r="M481" s="246" t="s">
        <v>178</v>
      </c>
      <c r="N481" s="247"/>
      <c r="O481" s="247"/>
      <c r="P481" s="247"/>
      <c r="Q481" s="247"/>
      <c r="R481" s="247"/>
      <c r="S481" s="247"/>
      <c r="T481" s="255"/>
    </row>
    <row r="482" spans="1:20" ht="8.15" hidden="1" customHeight="1" x14ac:dyDescent="0.3">
      <c r="A482" s="252"/>
      <c r="B482" s="253"/>
      <c r="C482" s="253"/>
      <c r="D482" s="253"/>
      <c r="E482" s="253"/>
      <c r="F482" s="253"/>
      <c r="G482" s="253"/>
      <c r="H482" s="254"/>
      <c r="M482" s="252"/>
      <c r="N482" s="253"/>
      <c r="O482" s="253"/>
      <c r="P482" s="253"/>
      <c r="Q482" s="253"/>
      <c r="R482" s="253"/>
      <c r="S482" s="253"/>
      <c r="T482" s="254"/>
    </row>
    <row r="483" spans="1:20" hidden="1" x14ac:dyDescent="0.3">
      <c r="A483" s="246" t="s">
        <v>179</v>
      </c>
      <c r="B483" s="247"/>
      <c r="C483" s="247"/>
      <c r="D483" s="247"/>
      <c r="E483" s="10" t="s">
        <v>0</v>
      </c>
      <c r="F483" s="10"/>
      <c r="G483" s="22" t="s">
        <v>1</v>
      </c>
      <c r="H483" s="23" t="s">
        <v>2</v>
      </c>
      <c r="M483" s="246" t="s">
        <v>179</v>
      </c>
      <c r="N483" s="247"/>
      <c r="O483" s="247"/>
      <c r="P483" s="247"/>
      <c r="Q483" s="10" t="s">
        <v>0</v>
      </c>
      <c r="R483" s="10"/>
      <c r="S483" s="22" t="s">
        <v>1</v>
      </c>
      <c r="T483" s="23" t="s">
        <v>2</v>
      </c>
    </row>
    <row r="484" spans="1:20" hidden="1" x14ac:dyDescent="0.3">
      <c r="A484" s="282" t="s">
        <v>149</v>
      </c>
      <c r="B484" s="248"/>
      <c r="C484" s="298" t="s">
        <v>183</v>
      </c>
      <c r="D484" s="298"/>
      <c r="E484" s="2">
        <v>6300</v>
      </c>
      <c r="G484" s="15">
        <v>-2121.1043478260872</v>
      </c>
      <c r="H484" s="17">
        <v>-2439.27</v>
      </c>
      <c r="M484" s="282" t="s">
        <v>149</v>
      </c>
      <c r="N484" s="248"/>
      <c r="O484" s="298" t="s">
        <v>183</v>
      </c>
      <c r="P484" s="248"/>
      <c r="Q484" s="2">
        <v>6300</v>
      </c>
      <c r="S484" s="15">
        <v>-2199.5835858967198</v>
      </c>
      <c r="T484" s="207">
        <v>-2529.52112378123</v>
      </c>
    </row>
    <row r="485" spans="1:20" hidden="1" x14ac:dyDescent="0.3">
      <c r="A485" s="282" t="s">
        <v>149</v>
      </c>
      <c r="B485" s="248"/>
      <c r="C485" s="298" t="s">
        <v>184</v>
      </c>
      <c r="D485" s="298"/>
      <c r="E485" s="2">
        <v>6301</v>
      </c>
      <c r="G485" s="15">
        <v>-1060.55</v>
      </c>
      <c r="H485" s="17">
        <v>-1219.6300000000001</v>
      </c>
      <c r="M485" s="282" t="s">
        <v>149</v>
      </c>
      <c r="N485" s="248"/>
      <c r="O485" s="298" t="s">
        <v>184</v>
      </c>
      <c r="P485" s="248"/>
      <c r="Q485" s="2">
        <v>6301</v>
      </c>
      <c r="S485" s="15">
        <f>+T485/1.15</f>
        <v>-1099.7913043478261</v>
      </c>
      <c r="T485" s="207">
        <v>-1264.76</v>
      </c>
    </row>
    <row r="486" spans="1:20" ht="8.15" hidden="1" customHeight="1" x14ac:dyDescent="0.3">
      <c r="A486" s="252"/>
      <c r="B486" s="253"/>
      <c r="C486" s="253"/>
      <c r="D486" s="253"/>
      <c r="E486" s="253"/>
      <c r="F486" s="253"/>
      <c r="G486" s="253"/>
      <c r="H486" s="254"/>
      <c r="M486" s="252"/>
      <c r="N486" s="253"/>
      <c r="O486" s="253"/>
      <c r="P486" s="253"/>
      <c r="Q486" s="253"/>
      <c r="R486" s="253"/>
      <c r="S486" s="253"/>
      <c r="T486" s="254"/>
    </row>
    <row r="487" spans="1:20" hidden="1" x14ac:dyDescent="0.3">
      <c r="A487" s="246" t="s">
        <v>180</v>
      </c>
      <c r="B487" s="247"/>
      <c r="C487" s="247"/>
      <c r="D487" s="247"/>
      <c r="E487" s="10" t="s">
        <v>0</v>
      </c>
      <c r="F487" s="10"/>
      <c r="G487" s="22" t="s">
        <v>1</v>
      </c>
      <c r="H487" s="23" t="s">
        <v>2</v>
      </c>
      <c r="M487" s="246" t="s">
        <v>180</v>
      </c>
      <c r="N487" s="247"/>
      <c r="O487" s="247"/>
      <c r="P487" s="247"/>
      <c r="Q487" s="10" t="s">
        <v>0</v>
      </c>
      <c r="R487" s="10"/>
      <c r="S487" s="22" t="s">
        <v>1</v>
      </c>
      <c r="T487" s="23" t="s">
        <v>2</v>
      </c>
    </row>
    <row r="488" spans="1:20" hidden="1" x14ac:dyDescent="0.3">
      <c r="A488" s="282" t="s">
        <v>149</v>
      </c>
      <c r="B488" s="248"/>
      <c r="C488" s="298" t="s">
        <v>183</v>
      </c>
      <c r="D488" s="298"/>
      <c r="E488" s="2">
        <v>6302</v>
      </c>
      <c r="G488" s="15">
        <v>-176.76521739130436</v>
      </c>
      <c r="H488" s="17">
        <v>-203.28</v>
      </c>
      <c r="M488" s="282" t="s">
        <v>149</v>
      </c>
      <c r="N488" s="248"/>
      <c r="O488" s="298" t="s">
        <v>183</v>
      </c>
      <c r="P488" s="248"/>
      <c r="Q488" s="2">
        <v>6302</v>
      </c>
      <c r="S488" s="15">
        <v>-183.306040771916</v>
      </c>
      <c r="T488" s="207">
        <v>-210.801946887703</v>
      </c>
    </row>
    <row r="489" spans="1:20" hidden="1" x14ac:dyDescent="0.3">
      <c r="A489" s="282" t="s">
        <v>149</v>
      </c>
      <c r="B489" s="248"/>
      <c r="C489" s="298" t="s">
        <v>184</v>
      </c>
      <c r="D489" s="298"/>
      <c r="E489" s="2">
        <v>6303</v>
      </c>
      <c r="G489" s="15">
        <v>-88.382608695652181</v>
      </c>
      <c r="H489" s="17">
        <v>-101.64</v>
      </c>
      <c r="M489" s="282" t="s">
        <v>149</v>
      </c>
      <c r="N489" s="248"/>
      <c r="O489" s="298" t="s">
        <v>184</v>
      </c>
      <c r="P489" s="248"/>
      <c r="Q489" s="2">
        <v>6303</v>
      </c>
      <c r="S489" s="15">
        <f t="shared" ref="S489" si="60">+T489/1.15</f>
        <v>-91.652173913043484</v>
      </c>
      <c r="T489" s="207">
        <v>-105.4</v>
      </c>
    </row>
    <row r="490" spans="1:20" ht="8.15" hidden="1" customHeight="1" x14ac:dyDescent="0.3">
      <c r="A490" s="252"/>
      <c r="B490" s="253"/>
      <c r="C490" s="253"/>
      <c r="D490" s="253"/>
      <c r="E490" s="253"/>
      <c r="F490" s="253"/>
      <c r="G490" s="253"/>
      <c r="H490" s="254"/>
      <c r="M490" s="252"/>
      <c r="N490" s="253"/>
      <c r="O490" s="253"/>
      <c r="P490" s="253"/>
      <c r="Q490" s="253"/>
      <c r="R490" s="253"/>
      <c r="S490" s="253"/>
      <c r="T490" s="254"/>
    </row>
    <row r="491" spans="1:20" hidden="1" x14ac:dyDescent="0.3">
      <c r="A491" s="246" t="s">
        <v>182</v>
      </c>
      <c r="B491" s="247"/>
      <c r="C491" s="247"/>
      <c r="D491" s="247"/>
      <c r="E491" s="247"/>
      <c r="F491" s="247"/>
      <c r="G491" s="247"/>
      <c r="H491" s="255"/>
      <c r="M491" s="246" t="s">
        <v>182</v>
      </c>
      <c r="N491" s="247"/>
      <c r="O491" s="247"/>
      <c r="P491" s="247"/>
      <c r="Q491" s="247"/>
      <c r="R491" s="247"/>
      <c r="S491" s="247"/>
      <c r="T491" s="255"/>
    </row>
    <row r="492" spans="1:20" ht="8.15" hidden="1" customHeight="1" x14ac:dyDescent="0.3">
      <c r="A492" s="252"/>
      <c r="B492" s="253"/>
      <c r="C492" s="253"/>
      <c r="D492" s="253"/>
      <c r="E492" s="253"/>
      <c r="F492" s="253"/>
      <c r="G492" s="253"/>
      <c r="H492" s="254"/>
      <c r="M492" s="252"/>
      <c r="N492" s="253"/>
      <c r="O492" s="253"/>
      <c r="P492" s="253"/>
      <c r="Q492" s="253"/>
      <c r="R492" s="253"/>
      <c r="S492" s="253"/>
      <c r="T492" s="254"/>
    </row>
    <row r="493" spans="1:20" hidden="1" x14ac:dyDescent="0.3">
      <c r="A493" s="246" t="s">
        <v>185</v>
      </c>
      <c r="B493" s="247"/>
      <c r="C493" s="247"/>
      <c r="D493" s="247"/>
      <c r="E493" s="10" t="s">
        <v>0</v>
      </c>
      <c r="F493" s="10"/>
      <c r="G493" s="22" t="s">
        <v>1</v>
      </c>
      <c r="H493" s="23" t="s">
        <v>2</v>
      </c>
      <c r="M493" s="246" t="s">
        <v>185</v>
      </c>
      <c r="N493" s="247"/>
      <c r="O493" s="247"/>
      <c r="P493" s="247"/>
      <c r="Q493" s="10" t="s">
        <v>0</v>
      </c>
      <c r="R493" s="10"/>
      <c r="S493" s="22" t="s">
        <v>1</v>
      </c>
      <c r="T493" s="23" t="s">
        <v>2</v>
      </c>
    </row>
    <row r="494" spans="1:20" hidden="1" x14ac:dyDescent="0.3">
      <c r="A494" s="282" t="s">
        <v>162</v>
      </c>
      <c r="B494" s="248"/>
      <c r="C494" s="298" t="s">
        <v>183</v>
      </c>
      <c r="D494" s="298"/>
      <c r="E494" s="2">
        <v>6400</v>
      </c>
      <c r="G494" s="15">
        <v>-3794.68</v>
      </c>
      <c r="H494" s="17">
        <v>-4363.8900000000003</v>
      </c>
      <c r="M494" s="282" t="s">
        <v>162</v>
      </c>
      <c r="N494" s="248"/>
      <c r="O494" s="298" t="s">
        <v>183</v>
      </c>
      <c r="P494" s="248"/>
      <c r="Q494" s="2">
        <v>6400</v>
      </c>
      <c r="S494" s="15">
        <v>-3935.0882450097201</v>
      </c>
      <c r="T494" s="207">
        <v>-4525.3514817611804</v>
      </c>
    </row>
    <row r="495" spans="1:20" hidden="1" x14ac:dyDescent="0.3">
      <c r="A495" s="282" t="s">
        <v>162</v>
      </c>
      <c r="B495" s="248"/>
      <c r="C495" s="298" t="s">
        <v>184</v>
      </c>
      <c r="D495" s="298"/>
      <c r="E495" s="2">
        <v>6401</v>
      </c>
      <c r="G495" s="15">
        <v>-1897.34</v>
      </c>
      <c r="H495" s="17">
        <v>-2181.94</v>
      </c>
      <c r="M495" s="282" t="s">
        <v>162</v>
      </c>
      <c r="N495" s="248"/>
      <c r="O495" s="298" t="s">
        <v>184</v>
      </c>
      <c r="P495" s="248"/>
      <c r="Q495" s="2">
        <v>6401</v>
      </c>
      <c r="S495" s="15">
        <f>+T495/1.15</f>
        <v>-1967.5478260869565</v>
      </c>
      <c r="T495" s="207">
        <v>-2262.6799999999998</v>
      </c>
    </row>
    <row r="496" spans="1:20" ht="8.15" hidden="1" customHeight="1" x14ac:dyDescent="0.3">
      <c r="A496" s="252"/>
      <c r="B496" s="253"/>
      <c r="C496" s="253"/>
      <c r="D496" s="253"/>
      <c r="E496" s="253"/>
      <c r="F496" s="253"/>
      <c r="G496" s="253"/>
      <c r="H496" s="254"/>
      <c r="M496" s="252"/>
      <c r="N496" s="253"/>
      <c r="O496" s="253"/>
      <c r="P496" s="253"/>
      <c r="Q496" s="253"/>
      <c r="R496" s="253"/>
      <c r="S496" s="253"/>
      <c r="T496" s="254"/>
    </row>
    <row r="497" spans="1:20" hidden="1" x14ac:dyDescent="0.3">
      <c r="A497" s="246" t="s">
        <v>186</v>
      </c>
      <c r="B497" s="247"/>
      <c r="C497" s="247"/>
      <c r="D497" s="247"/>
      <c r="E497" s="10" t="s">
        <v>0</v>
      </c>
      <c r="F497" s="10"/>
      <c r="G497" s="22" t="s">
        <v>1</v>
      </c>
      <c r="H497" s="23" t="s">
        <v>2</v>
      </c>
      <c r="M497" s="246" t="s">
        <v>186</v>
      </c>
      <c r="N497" s="247"/>
      <c r="O497" s="247"/>
      <c r="P497" s="247"/>
      <c r="Q497" s="10" t="s">
        <v>0</v>
      </c>
      <c r="R497" s="10"/>
      <c r="S497" s="22" t="s">
        <v>1</v>
      </c>
      <c r="T497" s="23" t="s">
        <v>2</v>
      </c>
    </row>
    <row r="498" spans="1:20" hidden="1" x14ac:dyDescent="0.3">
      <c r="A498" s="282" t="s">
        <v>162</v>
      </c>
      <c r="B498" s="248"/>
      <c r="C498" s="298" t="s">
        <v>183</v>
      </c>
      <c r="D498" s="298"/>
      <c r="E498" s="2">
        <v>6402</v>
      </c>
      <c r="G498" s="15">
        <v>-316.22000000000003</v>
      </c>
      <c r="H498" s="17">
        <v>-363.66</v>
      </c>
      <c r="L498" s="41"/>
      <c r="M498" s="282" t="s">
        <v>162</v>
      </c>
      <c r="N498" s="248"/>
      <c r="O498" s="298" t="s">
        <v>183</v>
      </c>
      <c r="P498" s="248"/>
      <c r="Q498" s="2">
        <v>6402</v>
      </c>
      <c r="S498" s="15">
        <v>-327.92402041747698</v>
      </c>
      <c r="T498" s="207">
        <v>-377.11262348009802</v>
      </c>
    </row>
    <row r="499" spans="1:20" hidden="1" x14ac:dyDescent="0.3">
      <c r="A499" s="282" t="s">
        <v>162</v>
      </c>
      <c r="B499" s="248"/>
      <c r="C499" s="298" t="s">
        <v>184</v>
      </c>
      <c r="D499" s="298"/>
      <c r="E499" s="2">
        <v>6403</v>
      </c>
      <c r="G499" s="15">
        <v>-158.11304347826089</v>
      </c>
      <c r="H499" s="17">
        <v>-181.83</v>
      </c>
      <c r="M499" s="282" t="s">
        <v>162</v>
      </c>
      <c r="N499" s="248"/>
      <c r="O499" s="298" t="s">
        <v>184</v>
      </c>
      <c r="P499" s="248"/>
      <c r="Q499" s="2">
        <v>6403</v>
      </c>
      <c r="S499" s="15">
        <f t="shared" ref="S499" si="61">+T499/1.15</f>
        <v>-157.00869565217394</v>
      </c>
      <c r="T499" s="207">
        <v>-180.56</v>
      </c>
    </row>
    <row r="500" spans="1:20" ht="8.15" hidden="1" customHeight="1" x14ac:dyDescent="0.3">
      <c r="A500" s="252"/>
      <c r="B500" s="253"/>
      <c r="C500" s="253"/>
      <c r="D500" s="253"/>
      <c r="E500" s="253"/>
      <c r="F500" s="253"/>
      <c r="G500" s="253"/>
      <c r="H500" s="254"/>
      <c r="M500" s="252"/>
      <c r="N500" s="253"/>
      <c r="O500" s="253"/>
      <c r="P500" s="253"/>
      <c r="Q500" s="253"/>
      <c r="R500" s="253"/>
      <c r="S500" s="253"/>
      <c r="T500" s="254"/>
    </row>
    <row r="501" spans="1:20" hidden="1" x14ac:dyDescent="0.3">
      <c r="A501" s="246" t="s">
        <v>187</v>
      </c>
      <c r="B501" s="247"/>
      <c r="C501" s="247"/>
      <c r="D501" s="247"/>
      <c r="E501" s="247"/>
      <c r="F501" s="247"/>
      <c r="G501" s="247"/>
      <c r="H501" s="255"/>
      <c r="M501" s="246" t="s">
        <v>187</v>
      </c>
      <c r="N501" s="247"/>
      <c r="O501" s="247"/>
      <c r="P501" s="247"/>
      <c r="Q501" s="247"/>
      <c r="R501" s="247"/>
      <c r="S501" s="247"/>
      <c r="T501" s="255"/>
    </row>
    <row r="502" spans="1:20" ht="8.15" hidden="1" customHeight="1" x14ac:dyDescent="0.3">
      <c r="A502" s="252"/>
      <c r="B502" s="253"/>
      <c r="C502" s="253"/>
      <c r="D502" s="253"/>
      <c r="E502" s="253"/>
      <c r="F502" s="253"/>
      <c r="G502" s="253"/>
      <c r="H502" s="254"/>
      <c r="M502" s="252"/>
      <c r="N502" s="253"/>
      <c r="O502" s="253"/>
      <c r="P502" s="253"/>
      <c r="Q502" s="253"/>
      <c r="R502" s="253"/>
      <c r="S502" s="253"/>
      <c r="T502" s="254"/>
    </row>
    <row r="503" spans="1:20" hidden="1" x14ac:dyDescent="0.3">
      <c r="A503" s="246" t="s">
        <v>188</v>
      </c>
      <c r="B503" s="247"/>
      <c r="C503" s="247"/>
      <c r="D503" s="247"/>
      <c r="E503" s="10" t="s">
        <v>0</v>
      </c>
      <c r="F503" s="10"/>
      <c r="G503" s="22" t="s">
        <v>1</v>
      </c>
      <c r="H503" s="23" t="s">
        <v>2</v>
      </c>
      <c r="M503" s="246" t="s">
        <v>188</v>
      </c>
      <c r="N503" s="247"/>
      <c r="O503" s="247"/>
      <c r="P503" s="247"/>
      <c r="Q503" s="10" t="s">
        <v>0</v>
      </c>
      <c r="R503" s="10"/>
      <c r="S503" s="22" t="s">
        <v>1</v>
      </c>
      <c r="T503" s="23" t="s">
        <v>2</v>
      </c>
    </row>
    <row r="504" spans="1:20" hidden="1" x14ac:dyDescent="0.3">
      <c r="A504" s="282" t="s">
        <v>171</v>
      </c>
      <c r="B504" s="248"/>
      <c r="C504" s="298" t="s">
        <v>183</v>
      </c>
      <c r="D504" s="298"/>
      <c r="E504" s="2">
        <v>6500</v>
      </c>
      <c r="G504" s="15">
        <v>-316.22000000000003</v>
      </c>
      <c r="H504" s="17">
        <v>-363.66</v>
      </c>
      <c r="M504" s="282" t="s">
        <v>171</v>
      </c>
      <c r="N504" s="248"/>
      <c r="O504" s="298" t="s">
        <v>183</v>
      </c>
      <c r="P504" s="248"/>
      <c r="Q504" s="2">
        <v>6500</v>
      </c>
      <c r="S504" s="15">
        <v>-327.92402041747698</v>
      </c>
      <c r="T504" s="207">
        <v>-377.11262348009802</v>
      </c>
    </row>
    <row r="505" spans="1:20" hidden="1" x14ac:dyDescent="0.3">
      <c r="A505" s="282" t="s">
        <v>171</v>
      </c>
      <c r="B505" s="248"/>
      <c r="C505" s="298" t="s">
        <v>184</v>
      </c>
      <c r="D505" s="298"/>
      <c r="E505" s="2">
        <v>6501</v>
      </c>
      <c r="G505" s="15">
        <v>-158.11304347826089</v>
      </c>
      <c r="H505" s="17">
        <v>-181.83</v>
      </c>
      <c r="M505" s="282" t="s">
        <v>171</v>
      </c>
      <c r="N505" s="248"/>
      <c r="O505" s="298" t="s">
        <v>184</v>
      </c>
      <c r="P505" s="248"/>
      <c r="Q505" s="2">
        <v>6501</v>
      </c>
      <c r="S505" s="15">
        <f t="shared" ref="S505" si="62">+T505/1.15</f>
        <v>-157.00869565217394</v>
      </c>
      <c r="T505" s="207">
        <v>-180.56</v>
      </c>
    </row>
    <row r="506" spans="1:20" ht="8.15" hidden="1" customHeight="1" x14ac:dyDescent="0.3">
      <c r="A506" s="256"/>
      <c r="B506" s="257"/>
      <c r="C506" s="257"/>
      <c r="D506" s="257"/>
      <c r="E506" s="257"/>
      <c r="F506" s="257"/>
      <c r="G506" s="257"/>
      <c r="H506" s="258"/>
      <c r="M506" s="256"/>
      <c r="N506" s="257"/>
      <c r="O506" s="257"/>
      <c r="P506" s="257"/>
      <c r="Q506" s="257"/>
      <c r="R506" s="257"/>
      <c r="S506" s="257"/>
      <c r="T506" s="258"/>
    </row>
    <row r="507" spans="1:20" ht="15.5" hidden="1" x14ac:dyDescent="0.35">
      <c r="A507" s="286" t="s">
        <v>189</v>
      </c>
      <c r="B507" s="287"/>
      <c r="C507" s="287"/>
      <c r="D507" s="287"/>
      <c r="E507" s="287"/>
      <c r="F507" s="287"/>
      <c r="G507" s="287"/>
      <c r="H507" s="288"/>
      <c r="M507" s="306" t="s">
        <v>189</v>
      </c>
      <c r="N507" s="307"/>
      <c r="O507" s="307"/>
      <c r="P507" s="307"/>
      <c r="Q507" s="307"/>
      <c r="R507" s="307"/>
      <c r="S507" s="307"/>
      <c r="T507" s="308"/>
    </row>
    <row r="508" spans="1:20" hidden="1" x14ac:dyDescent="0.3">
      <c r="A508" s="270"/>
      <c r="B508" s="271"/>
      <c r="C508" s="271"/>
      <c r="D508" s="271"/>
      <c r="E508" s="271"/>
      <c r="F508" s="271"/>
      <c r="G508" s="271"/>
      <c r="H508" s="272"/>
      <c r="M508" s="270"/>
      <c r="N508" s="271"/>
      <c r="O508" s="271"/>
      <c r="P508" s="271"/>
      <c r="Q508" s="271"/>
      <c r="R508" s="271"/>
      <c r="S508" s="271"/>
      <c r="T508" s="272"/>
    </row>
    <row r="509" spans="1:20" hidden="1" x14ac:dyDescent="0.3">
      <c r="A509" s="246" t="s">
        <v>190</v>
      </c>
      <c r="B509" s="247"/>
      <c r="C509" s="247"/>
      <c r="D509" s="247"/>
      <c r="E509" s="247"/>
      <c r="F509" s="247"/>
      <c r="G509" s="247"/>
      <c r="H509" s="255"/>
      <c r="M509" s="246" t="s">
        <v>190</v>
      </c>
      <c r="N509" s="247"/>
      <c r="O509" s="247"/>
      <c r="P509" s="247"/>
      <c r="Q509" s="247"/>
      <c r="R509" s="247"/>
      <c r="S509" s="247"/>
      <c r="T509" s="255"/>
    </row>
    <row r="510" spans="1:20" hidden="1" x14ac:dyDescent="0.3">
      <c r="A510" s="252"/>
      <c r="B510" s="253"/>
      <c r="C510" s="253"/>
      <c r="D510" s="253"/>
      <c r="E510" s="253"/>
      <c r="F510" s="253"/>
      <c r="G510" s="253"/>
      <c r="H510" s="254"/>
      <c r="M510" s="252"/>
      <c r="N510" s="253"/>
      <c r="O510" s="253"/>
      <c r="P510" s="253"/>
      <c r="Q510" s="253"/>
      <c r="R510" s="253"/>
      <c r="S510" s="253"/>
      <c r="T510" s="254"/>
    </row>
    <row r="511" spans="1:20" hidden="1" x14ac:dyDescent="0.3">
      <c r="A511" s="246" t="s">
        <v>191</v>
      </c>
      <c r="B511" s="247"/>
      <c r="C511" s="247"/>
      <c r="D511" s="247"/>
      <c r="E511" s="10" t="s">
        <v>0</v>
      </c>
      <c r="F511" s="10"/>
      <c r="G511" s="22" t="s">
        <v>1</v>
      </c>
      <c r="H511" s="23" t="s">
        <v>2</v>
      </c>
      <c r="M511" s="246" t="s">
        <v>191</v>
      </c>
      <c r="N511" s="247"/>
      <c r="O511" s="247"/>
      <c r="P511" s="247"/>
      <c r="Q511" s="10" t="s">
        <v>0</v>
      </c>
      <c r="R511" s="10"/>
      <c r="S511" s="22" t="s">
        <v>1</v>
      </c>
      <c r="T511" s="23" t="s">
        <v>2</v>
      </c>
    </row>
    <row r="512" spans="1:20" ht="12.75" hidden="1" customHeight="1" x14ac:dyDescent="0.3">
      <c r="A512" s="3" t="s">
        <v>110</v>
      </c>
      <c r="C512" s="1" t="s">
        <v>192</v>
      </c>
      <c r="D512" s="1" t="s">
        <v>114</v>
      </c>
      <c r="E512" s="2">
        <v>6004</v>
      </c>
      <c r="G512" s="15">
        <v>0</v>
      </c>
      <c r="H512" s="17">
        <v>0</v>
      </c>
      <c r="I512" s="1" t="s">
        <v>234</v>
      </c>
      <c r="M512" s="3" t="s">
        <v>110</v>
      </c>
      <c r="O512" s="1" t="s">
        <v>192</v>
      </c>
      <c r="P512" s="1" t="s">
        <v>114</v>
      </c>
      <c r="Q512" s="2">
        <v>6004</v>
      </c>
      <c r="S512" s="15">
        <v>0</v>
      </c>
      <c r="T512" s="17">
        <v>0</v>
      </c>
    </row>
    <row r="513" spans="1:20" hidden="1" x14ac:dyDescent="0.3">
      <c r="A513" s="256"/>
      <c r="B513" s="257"/>
      <c r="C513" s="257"/>
      <c r="D513" s="257"/>
      <c r="E513" s="257"/>
      <c r="F513" s="257"/>
      <c r="G513" s="257"/>
      <c r="H513" s="258"/>
      <c r="M513" s="256"/>
      <c r="N513" s="257"/>
      <c r="O513" s="257"/>
      <c r="P513" s="257"/>
      <c r="Q513" s="257"/>
      <c r="R513" s="257"/>
      <c r="S513" s="257"/>
      <c r="T513" s="258"/>
    </row>
    <row r="514" spans="1:20" ht="12.75" hidden="1" customHeight="1" x14ac:dyDescent="0.3"/>
    <row r="515" spans="1:20" ht="12.75" hidden="1" customHeight="1" x14ac:dyDescent="0.3"/>
  </sheetData>
  <mergeCells count="826">
    <mergeCell ref="M497:P497"/>
    <mergeCell ref="M498:N498"/>
    <mergeCell ref="O498:P498"/>
    <mergeCell ref="M499:N499"/>
    <mergeCell ref="O499:P499"/>
    <mergeCell ref="M500:T500"/>
    <mergeCell ref="M501:T501"/>
    <mergeCell ref="M502:T502"/>
    <mergeCell ref="M503:P503"/>
    <mergeCell ref="M511:P511"/>
    <mergeCell ref="M513:T513"/>
    <mergeCell ref="M504:N504"/>
    <mergeCell ref="O504:P504"/>
    <mergeCell ref="M505:N505"/>
    <mergeCell ref="O505:P505"/>
    <mergeCell ref="M506:T506"/>
    <mergeCell ref="M507:T507"/>
    <mergeCell ref="M508:T508"/>
    <mergeCell ref="M509:T509"/>
    <mergeCell ref="M510:T510"/>
    <mergeCell ref="M491:T491"/>
    <mergeCell ref="M492:T492"/>
    <mergeCell ref="M493:P493"/>
    <mergeCell ref="M494:N494"/>
    <mergeCell ref="O494:P494"/>
    <mergeCell ref="M495:N495"/>
    <mergeCell ref="O495:P495"/>
    <mergeCell ref="M496:T496"/>
    <mergeCell ref="A89:D89"/>
    <mergeCell ref="M89:P89"/>
    <mergeCell ref="A91:H91"/>
    <mergeCell ref="M91:T91"/>
    <mergeCell ref="M485:N485"/>
    <mergeCell ref="O485:P485"/>
    <mergeCell ref="M486:T486"/>
    <mergeCell ref="M487:P487"/>
    <mergeCell ref="M488:N488"/>
    <mergeCell ref="O488:P488"/>
    <mergeCell ref="M489:N489"/>
    <mergeCell ref="O489:P489"/>
    <mergeCell ref="M490:T490"/>
    <mergeCell ref="M478:P478"/>
    <mergeCell ref="M479:N479"/>
    <mergeCell ref="O479:P479"/>
    <mergeCell ref="M480:T480"/>
    <mergeCell ref="M481:T481"/>
    <mergeCell ref="M482:T482"/>
    <mergeCell ref="M483:P483"/>
    <mergeCell ref="M484:N484"/>
    <mergeCell ref="O484:P484"/>
    <mergeCell ref="M464:T464"/>
    <mergeCell ref="M465:T465"/>
    <mergeCell ref="M466:P466"/>
    <mergeCell ref="M468:T468"/>
    <mergeCell ref="M469:T469"/>
    <mergeCell ref="M470:T470"/>
    <mergeCell ref="M471:P471"/>
    <mergeCell ref="M477:T477"/>
    <mergeCell ref="M475:P475"/>
    <mergeCell ref="M461:T461"/>
    <mergeCell ref="M462:T462"/>
    <mergeCell ref="M454:N454"/>
    <mergeCell ref="O454:P454"/>
    <mergeCell ref="M455:T455"/>
    <mergeCell ref="M456:T456"/>
    <mergeCell ref="M457:T457"/>
    <mergeCell ref="M458:T458"/>
    <mergeCell ref="M463:T463"/>
    <mergeCell ref="M449:T449"/>
    <mergeCell ref="M450:T450"/>
    <mergeCell ref="M451:P451"/>
    <mergeCell ref="M452:N452"/>
    <mergeCell ref="O452:P452"/>
    <mergeCell ref="M453:N453"/>
    <mergeCell ref="O453:P453"/>
    <mergeCell ref="M459:T459"/>
    <mergeCell ref="M460:T460"/>
    <mergeCell ref="M442:P442"/>
    <mergeCell ref="M443:N443"/>
    <mergeCell ref="O443:P443"/>
    <mergeCell ref="M444:N444"/>
    <mergeCell ref="O444:P444"/>
    <mergeCell ref="M445:T445"/>
    <mergeCell ref="M446:T446"/>
    <mergeCell ref="M447:T447"/>
    <mergeCell ref="M448:T448"/>
    <mergeCell ref="M436:N436"/>
    <mergeCell ref="O436:P436"/>
    <mergeCell ref="M437:N437"/>
    <mergeCell ref="O437:P437"/>
    <mergeCell ref="M438:N438"/>
    <mergeCell ref="O438:P438"/>
    <mergeCell ref="M439:T439"/>
    <mergeCell ref="M440:T440"/>
    <mergeCell ref="M441:T441"/>
    <mergeCell ref="M430:N430"/>
    <mergeCell ref="O430:P430"/>
    <mergeCell ref="M431:T431"/>
    <mergeCell ref="M432:P432"/>
    <mergeCell ref="M433:N433"/>
    <mergeCell ref="O433:P433"/>
    <mergeCell ref="M434:N434"/>
    <mergeCell ref="O434:P434"/>
    <mergeCell ref="M435:N435"/>
    <mergeCell ref="O435:P435"/>
    <mergeCell ref="M422:N422"/>
    <mergeCell ref="O422:P422"/>
    <mergeCell ref="M423:T423"/>
    <mergeCell ref="M424:T424"/>
    <mergeCell ref="M425:T425"/>
    <mergeCell ref="M426:T426"/>
    <mergeCell ref="M427:T427"/>
    <mergeCell ref="M428:T428"/>
    <mergeCell ref="M429:P429"/>
    <mergeCell ref="M415:N415"/>
    <mergeCell ref="O415:P415"/>
    <mergeCell ref="M416:N416"/>
    <mergeCell ref="O416:P416"/>
    <mergeCell ref="M417:T417"/>
    <mergeCell ref="M418:T418"/>
    <mergeCell ref="M419:T419"/>
    <mergeCell ref="M420:P420"/>
    <mergeCell ref="M421:N421"/>
    <mergeCell ref="O421:P421"/>
    <mergeCell ref="M409:T409"/>
    <mergeCell ref="M410:P410"/>
    <mergeCell ref="M411:N411"/>
    <mergeCell ref="O411:P411"/>
    <mergeCell ref="M412:N412"/>
    <mergeCell ref="O412:P412"/>
    <mergeCell ref="M413:N413"/>
    <mergeCell ref="O413:P413"/>
    <mergeCell ref="M414:N414"/>
    <mergeCell ref="O414:P414"/>
    <mergeCell ref="M401:T401"/>
    <mergeCell ref="M402:T402"/>
    <mergeCell ref="M403:T403"/>
    <mergeCell ref="M404:T404"/>
    <mergeCell ref="M405:T405"/>
    <mergeCell ref="M406:T406"/>
    <mergeCell ref="M407:P407"/>
    <mergeCell ref="M408:N408"/>
    <mergeCell ref="O408:P408"/>
    <mergeCell ref="M392:N392"/>
    <mergeCell ref="M393:N393"/>
    <mergeCell ref="M394:N394"/>
    <mergeCell ref="M395:N395"/>
    <mergeCell ref="M396:N396"/>
    <mergeCell ref="M397:T397"/>
    <mergeCell ref="M398:T398"/>
    <mergeCell ref="M399:T399"/>
    <mergeCell ref="M400:T400"/>
    <mergeCell ref="M383:N383"/>
    <mergeCell ref="M384:T384"/>
    <mergeCell ref="M385:P385"/>
    <mergeCell ref="M386:N386"/>
    <mergeCell ref="M387:T387"/>
    <mergeCell ref="M388:P388"/>
    <mergeCell ref="M389:N389"/>
    <mergeCell ref="M390:T390"/>
    <mergeCell ref="M391:P391"/>
    <mergeCell ref="M374:N374"/>
    <mergeCell ref="M375:N375"/>
    <mergeCell ref="M376:T376"/>
    <mergeCell ref="M377:P377"/>
    <mergeCell ref="M378:N378"/>
    <mergeCell ref="M379:N379"/>
    <mergeCell ref="M380:T380"/>
    <mergeCell ref="M381:P381"/>
    <mergeCell ref="M382:N382"/>
    <mergeCell ref="M365:N365"/>
    <mergeCell ref="M366:N366"/>
    <mergeCell ref="M367:N367"/>
    <mergeCell ref="M368:N368"/>
    <mergeCell ref="M369:T369"/>
    <mergeCell ref="M370:P370"/>
    <mergeCell ref="M371:N371"/>
    <mergeCell ref="M372:N372"/>
    <mergeCell ref="M373:N373"/>
    <mergeCell ref="M356:T356"/>
    <mergeCell ref="M357:P357"/>
    <mergeCell ref="M358:N358"/>
    <mergeCell ref="M359:T359"/>
    <mergeCell ref="M360:P360"/>
    <mergeCell ref="M361:N361"/>
    <mergeCell ref="M362:T362"/>
    <mergeCell ref="M363:P363"/>
    <mergeCell ref="M364:N364"/>
    <mergeCell ref="M347:T347"/>
    <mergeCell ref="M348:T348"/>
    <mergeCell ref="M349:T349"/>
    <mergeCell ref="M350:T350"/>
    <mergeCell ref="M351:T351"/>
    <mergeCell ref="M352:T352"/>
    <mergeCell ref="M353:P353"/>
    <mergeCell ref="M354:N354"/>
    <mergeCell ref="M355:N355"/>
    <mergeCell ref="M333:P333"/>
    <mergeCell ref="M337:P337"/>
    <mergeCell ref="M339:T339"/>
    <mergeCell ref="M340:P340"/>
    <mergeCell ref="M343:T343"/>
    <mergeCell ref="M344:T344"/>
    <mergeCell ref="M330:P330"/>
    <mergeCell ref="M345:T345"/>
    <mergeCell ref="M346:T346"/>
    <mergeCell ref="M285:P285"/>
    <mergeCell ref="M293:T293"/>
    <mergeCell ref="M294:P294"/>
    <mergeCell ref="M302:T302"/>
    <mergeCell ref="M303:P303"/>
    <mergeCell ref="M311:T311"/>
    <mergeCell ref="M312:P312"/>
    <mergeCell ref="M321:P321"/>
    <mergeCell ref="M329:T329"/>
    <mergeCell ref="M275:T275"/>
    <mergeCell ref="M276:T276"/>
    <mergeCell ref="P277:T277"/>
    <mergeCell ref="P278:T278"/>
    <mergeCell ref="P280:T280"/>
    <mergeCell ref="M281:T281"/>
    <mergeCell ref="M282:T282"/>
    <mergeCell ref="M283:T283"/>
    <mergeCell ref="M284:T284"/>
    <mergeCell ref="M265:T265"/>
    <mergeCell ref="M266:T266"/>
    <mergeCell ref="M267:T267"/>
    <mergeCell ref="M268:T268"/>
    <mergeCell ref="O269:T269"/>
    <mergeCell ref="O270:T270"/>
    <mergeCell ref="O272:T272"/>
    <mergeCell ref="M273:T273"/>
    <mergeCell ref="M274:T274"/>
    <mergeCell ref="M257:Q257"/>
    <mergeCell ref="M258:O258"/>
    <mergeCell ref="P258:Q258"/>
    <mergeCell ref="M259:T259"/>
    <mergeCell ref="M260:T260"/>
    <mergeCell ref="M261:T261"/>
    <mergeCell ref="M262:T262"/>
    <mergeCell ref="M263:T263"/>
    <mergeCell ref="M264:T264"/>
    <mergeCell ref="M250:O250"/>
    <mergeCell ref="P250:Q250"/>
    <mergeCell ref="M251:O251"/>
    <mergeCell ref="M252:T252"/>
    <mergeCell ref="M253:Q253"/>
    <mergeCell ref="M254:O254"/>
    <mergeCell ref="P254:Q254"/>
    <mergeCell ref="M255:O255"/>
    <mergeCell ref="M256:T256"/>
    <mergeCell ref="M244:O244"/>
    <mergeCell ref="M245:T245"/>
    <mergeCell ref="M246:Q246"/>
    <mergeCell ref="M247:O247"/>
    <mergeCell ref="P247:Q247"/>
    <mergeCell ref="M248:O248"/>
    <mergeCell ref="P248:Q248"/>
    <mergeCell ref="M249:O249"/>
    <mergeCell ref="P249:Q249"/>
    <mergeCell ref="M237:T237"/>
    <mergeCell ref="M238:Q238"/>
    <mergeCell ref="M239:O239"/>
    <mergeCell ref="P239:Q239"/>
    <mergeCell ref="M240:O240"/>
    <mergeCell ref="P240:Q240"/>
    <mergeCell ref="M241:O241"/>
    <mergeCell ref="M242:O242"/>
    <mergeCell ref="M243:O243"/>
    <mergeCell ref="M220:T220"/>
    <mergeCell ref="M221:P221"/>
    <mergeCell ref="M226:T226"/>
    <mergeCell ref="M227:P227"/>
    <mergeCell ref="M232:T232"/>
    <mergeCell ref="M233:T233"/>
    <mergeCell ref="M234:T234"/>
    <mergeCell ref="M235:T235"/>
    <mergeCell ref="M236:T236"/>
    <mergeCell ref="M210:N210"/>
    <mergeCell ref="O210:P210"/>
    <mergeCell ref="M211:P211"/>
    <mergeCell ref="M212:P212"/>
    <mergeCell ref="M213:T213"/>
    <mergeCell ref="M214:T214"/>
    <mergeCell ref="M215:T215"/>
    <mergeCell ref="M216:T216"/>
    <mergeCell ref="M218:P218"/>
    <mergeCell ref="M203:T203"/>
    <mergeCell ref="M204:P204"/>
    <mergeCell ref="M205:N205"/>
    <mergeCell ref="O205:P205"/>
    <mergeCell ref="M206:N206"/>
    <mergeCell ref="O206:P206"/>
    <mergeCell ref="M207:P207"/>
    <mergeCell ref="M208:T208"/>
    <mergeCell ref="M209:P209"/>
    <mergeCell ref="M194:T194"/>
    <mergeCell ref="M195:T195"/>
    <mergeCell ref="M196:T196"/>
    <mergeCell ref="M197:T197"/>
    <mergeCell ref="M198:P198"/>
    <mergeCell ref="M199:P199"/>
    <mergeCell ref="M200:T200"/>
    <mergeCell ref="M201:P201"/>
    <mergeCell ref="M202:P202"/>
    <mergeCell ref="M179:T179"/>
    <mergeCell ref="M180:T180"/>
    <mergeCell ref="M181:P181"/>
    <mergeCell ref="M188:T188"/>
    <mergeCell ref="M189:T189"/>
    <mergeCell ref="M190:T190"/>
    <mergeCell ref="M191:T191"/>
    <mergeCell ref="M192:T192"/>
    <mergeCell ref="M193:T193"/>
    <mergeCell ref="M165:T165"/>
    <mergeCell ref="M166:T166"/>
    <mergeCell ref="M167:T167"/>
    <mergeCell ref="M168:T168"/>
    <mergeCell ref="M169:T169"/>
    <mergeCell ref="M170:P170"/>
    <mergeCell ref="M176:T176"/>
    <mergeCell ref="M177:T177"/>
    <mergeCell ref="M178:T178"/>
    <mergeCell ref="M146:P146"/>
    <mergeCell ref="M150:T150"/>
    <mergeCell ref="M151:P151"/>
    <mergeCell ref="M154:T154"/>
    <mergeCell ref="M155:T155"/>
    <mergeCell ref="M156:T156"/>
    <mergeCell ref="M157:T157"/>
    <mergeCell ref="M158:T158"/>
    <mergeCell ref="M159:P159"/>
    <mergeCell ref="M136:T136"/>
    <mergeCell ref="M137:T137"/>
    <mergeCell ref="M138:T138"/>
    <mergeCell ref="M139:T139"/>
    <mergeCell ref="M140:T140"/>
    <mergeCell ref="M141:T141"/>
    <mergeCell ref="M142:T142"/>
    <mergeCell ref="M143:T143"/>
    <mergeCell ref="M144:T144"/>
    <mergeCell ref="M119:T119"/>
    <mergeCell ref="M120:T120"/>
    <mergeCell ref="M121:T121"/>
    <mergeCell ref="M122:T122"/>
    <mergeCell ref="M123:P123"/>
    <mergeCell ref="M126:T126"/>
    <mergeCell ref="M131:P131"/>
    <mergeCell ref="M134:T134"/>
    <mergeCell ref="M135:T135"/>
    <mergeCell ref="M127:P127"/>
    <mergeCell ref="M98:T98"/>
    <mergeCell ref="M99:P99"/>
    <mergeCell ref="M103:T103"/>
    <mergeCell ref="M104:P104"/>
    <mergeCell ref="M108:T108"/>
    <mergeCell ref="M109:P109"/>
    <mergeCell ref="M113:T113"/>
    <mergeCell ref="M114:P114"/>
    <mergeCell ref="M118:T118"/>
    <mergeCell ref="M78:P78"/>
    <mergeCell ref="M81:T81"/>
    <mergeCell ref="M82:P82"/>
    <mergeCell ref="M85:T85"/>
    <mergeCell ref="M86:P86"/>
    <mergeCell ref="M88:T88"/>
    <mergeCell ref="M92:P92"/>
    <mergeCell ref="M95:T95"/>
    <mergeCell ref="M96:P96"/>
    <mergeCell ref="M65:T65"/>
    <mergeCell ref="M66:T66"/>
    <mergeCell ref="M67:T67"/>
    <mergeCell ref="M68:T68"/>
    <mergeCell ref="M69:T69"/>
    <mergeCell ref="M70:T70"/>
    <mergeCell ref="M71:T71"/>
    <mergeCell ref="M74:P74"/>
    <mergeCell ref="M77:T77"/>
    <mergeCell ref="M72:T72"/>
    <mergeCell ref="M38:T38"/>
    <mergeCell ref="M39:P39"/>
    <mergeCell ref="M46:T46"/>
    <mergeCell ref="M47:P47"/>
    <mergeCell ref="M55:P55"/>
    <mergeCell ref="M61:T61"/>
    <mergeCell ref="M62:T62"/>
    <mergeCell ref="M63:T63"/>
    <mergeCell ref="M64:T64"/>
    <mergeCell ref="P19:T19"/>
    <mergeCell ref="M20:T20"/>
    <mergeCell ref="M21:T21"/>
    <mergeCell ref="M22:T22"/>
    <mergeCell ref="M23:T23"/>
    <mergeCell ref="M24:T24"/>
    <mergeCell ref="M25:P25"/>
    <mergeCell ref="M31:T31"/>
    <mergeCell ref="M32:P32"/>
    <mergeCell ref="O10:T10"/>
    <mergeCell ref="O11:T11"/>
    <mergeCell ref="O12:T12"/>
    <mergeCell ref="M13:T13"/>
    <mergeCell ref="M14:T14"/>
    <mergeCell ref="M15:T15"/>
    <mergeCell ref="M16:T16"/>
    <mergeCell ref="P17:T17"/>
    <mergeCell ref="P18:T18"/>
    <mergeCell ref="M1:T1"/>
    <mergeCell ref="M2:T2"/>
    <mergeCell ref="M3:T3"/>
    <mergeCell ref="M4:T4"/>
    <mergeCell ref="M5:T5"/>
    <mergeCell ref="M6:T6"/>
    <mergeCell ref="M7:T7"/>
    <mergeCell ref="M8:T8"/>
    <mergeCell ref="O9:T9"/>
    <mergeCell ref="A477:H477"/>
    <mergeCell ref="C479:D479"/>
    <mergeCell ref="A479:B479"/>
    <mergeCell ref="A190:H190"/>
    <mergeCell ref="A191:H191"/>
    <mergeCell ref="A192:H192"/>
    <mergeCell ref="A193:H193"/>
    <mergeCell ref="A463:H463"/>
    <mergeCell ref="A464:H464"/>
    <mergeCell ref="A465:H465"/>
    <mergeCell ref="A466:D466"/>
    <mergeCell ref="A471:D471"/>
    <mergeCell ref="A468:H468"/>
    <mergeCell ref="A469:H469"/>
    <mergeCell ref="A470:H470"/>
    <mergeCell ref="A457:H457"/>
    <mergeCell ref="A462:H462"/>
    <mergeCell ref="A458:H458"/>
    <mergeCell ref="A455:H455"/>
    <mergeCell ref="A456:H456"/>
    <mergeCell ref="A452:B452"/>
    <mergeCell ref="C452:D452"/>
    <mergeCell ref="A453:B453"/>
    <mergeCell ref="C453:D453"/>
    <mergeCell ref="A513:H513"/>
    <mergeCell ref="A509:H509"/>
    <mergeCell ref="A510:H510"/>
    <mergeCell ref="A511:D511"/>
    <mergeCell ref="A506:H506"/>
    <mergeCell ref="A507:H507"/>
    <mergeCell ref="A508:H508"/>
    <mergeCell ref="A503:D503"/>
    <mergeCell ref="A504:B504"/>
    <mergeCell ref="C504:D504"/>
    <mergeCell ref="A505:B505"/>
    <mergeCell ref="C505:D505"/>
    <mergeCell ref="A499:B499"/>
    <mergeCell ref="C499:D499"/>
    <mergeCell ref="A500:H500"/>
    <mergeCell ref="A501:H501"/>
    <mergeCell ref="A502:H502"/>
    <mergeCell ref="A495:B495"/>
    <mergeCell ref="C495:D495"/>
    <mergeCell ref="A496:H496"/>
    <mergeCell ref="A497:D497"/>
    <mergeCell ref="A498:B498"/>
    <mergeCell ref="C498:D498"/>
    <mergeCell ref="A491:H491"/>
    <mergeCell ref="A492:H492"/>
    <mergeCell ref="A493:D493"/>
    <mergeCell ref="A494:B494"/>
    <mergeCell ref="C494:D494"/>
    <mergeCell ref="A486:H486"/>
    <mergeCell ref="A487:D487"/>
    <mergeCell ref="A490:H490"/>
    <mergeCell ref="A459:H459"/>
    <mergeCell ref="A461:H461"/>
    <mergeCell ref="A488:B488"/>
    <mergeCell ref="C488:D488"/>
    <mergeCell ref="A489:B489"/>
    <mergeCell ref="C489:D489"/>
    <mergeCell ref="A481:H481"/>
    <mergeCell ref="A482:H482"/>
    <mergeCell ref="A480:H480"/>
    <mergeCell ref="A483:D483"/>
    <mergeCell ref="A484:B484"/>
    <mergeCell ref="C484:D484"/>
    <mergeCell ref="A485:B485"/>
    <mergeCell ref="C485:D485"/>
    <mergeCell ref="A478:D478"/>
    <mergeCell ref="A460:H460"/>
    <mergeCell ref="A448:H448"/>
    <mergeCell ref="A449:H449"/>
    <mergeCell ref="A450:H450"/>
    <mergeCell ref="A451:D451"/>
    <mergeCell ref="A454:B454"/>
    <mergeCell ref="C454:D454"/>
    <mergeCell ref="A445:H445"/>
    <mergeCell ref="C438:D438"/>
    <mergeCell ref="A446:H446"/>
    <mergeCell ref="A447:H447"/>
    <mergeCell ref="A442:D442"/>
    <mergeCell ref="A443:B443"/>
    <mergeCell ref="C443:D443"/>
    <mergeCell ref="A444:B444"/>
    <mergeCell ref="C444:D444"/>
    <mergeCell ref="A438:B438"/>
    <mergeCell ref="A439:H439"/>
    <mergeCell ref="A440:H440"/>
    <mergeCell ref="A441:H441"/>
    <mergeCell ref="A435:B435"/>
    <mergeCell ref="C435:D435"/>
    <mergeCell ref="A436:B436"/>
    <mergeCell ref="C436:D436"/>
    <mergeCell ref="A437:B437"/>
    <mergeCell ref="C437:D437"/>
    <mergeCell ref="A431:H431"/>
    <mergeCell ref="A432:D432"/>
    <mergeCell ref="A433:B433"/>
    <mergeCell ref="C433:D433"/>
    <mergeCell ref="A434:B434"/>
    <mergeCell ref="C434:D434"/>
    <mergeCell ref="A426:H426"/>
    <mergeCell ref="A427:H427"/>
    <mergeCell ref="A428:H428"/>
    <mergeCell ref="A429:D429"/>
    <mergeCell ref="A430:B430"/>
    <mergeCell ref="C430:D430"/>
    <mergeCell ref="A422:B422"/>
    <mergeCell ref="C422:D422"/>
    <mergeCell ref="A423:H423"/>
    <mergeCell ref="A424:H424"/>
    <mergeCell ref="A425:H425"/>
    <mergeCell ref="A406:H406"/>
    <mergeCell ref="A419:H419"/>
    <mergeCell ref="A420:D420"/>
    <mergeCell ref="A421:B421"/>
    <mergeCell ref="C421:D421"/>
    <mergeCell ref="A417:H417"/>
    <mergeCell ref="A415:B415"/>
    <mergeCell ref="C415:D415"/>
    <mergeCell ref="A416:B416"/>
    <mergeCell ref="C416:D416"/>
    <mergeCell ref="A418:H418"/>
    <mergeCell ref="A394:B394"/>
    <mergeCell ref="A395:B395"/>
    <mergeCell ref="A398:H398"/>
    <mergeCell ref="A403:H403"/>
    <mergeCell ref="A404:H404"/>
    <mergeCell ref="A405:H405"/>
    <mergeCell ref="A401:H401"/>
    <mergeCell ref="A414:B414"/>
    <mergeCell ref="C408:D408"/>
    <mergeCell ref="C411:D411"/>
    <mergeCell ref="C412:D412"/>
    <mergeCell ref="C413:D413"/>
    <mergeCell ref="C414:D414"/>
    <mergeCell ref="A409:H409"/>
    <mergeCell ref="A410:D410"/>
    <mergeCell ref="A396:B396"/>
    <mergeCell ref="A408:B408"/>
    <mergeCell ref="A411:B411"/>
    <mergeCell ref="A412:B412"/>
    <mergeCell ref="A413:B413"/>
    <mergeCell ref="A399:H399"/>
    <mergeCell ref="A400:H400"/>
    <mergeCell ref="A402:H402"/>
    <mergeCell ref="A407:D407"/>
    <mergeCell ref="A388:D388"/>
    <mergeCell ref="A390:H390"/>
    <mergeCell ref="A391:D391"/>
    <mergeCell ref="A397:H397"/>
    <mergeCell ref="A370:D370"/>
    <mergeCell ref="A376:H376"/>
    <mergeCell ref="A371:B371"/>
    <mergeCell ref="A372:B372"/>
    <mergeCell ref="A373:B373"/>
    <mergeCell ref="A374:B374"/>
    <mergeCell ref="A375:B375"/>
    <mergeCell ref="A378:B378"/>
    <mergeCell ref="A379:B379"/>
    <mergeCell ref="A382:B382"/>
    <mergeCell ref="A383:B383"/>
    <mergeCell ref="A386:B386"/>
    <mergeCell ref="A380:H380"/>
    <mergeCell ref="A381:D381"/>
    <mergeCell ref="A384:H384"/>
    <mergeCell ref="A385:D385"/>
    <mergeCell ref="A387:H387"/>
    <mergeCell ref="A389:B389"/>
    <mergeCell ref="A392:B392"/>
    <mergeCell ref="A393:B393"/>
    <mergeCell ref="A360:D360"/>
    <mergeCell ref="A362:H362"/>
    <mergeCell ref="A363:D363"/>
    <mergeCell ref="A369:H369"/>
    <mergeCell ref="A377:D377"/>
    <mergeCell ref="A361:B361"/>
    <mergeCell ref="A364:B364"/>
    <mergeCell ref="A365:B365"/>
    <mergeCell ref="A366:B366"/>
    <mergeCell ref="A367:B367"/>
    <mergeCell ref="A368:B368"/>
    <mergeCell ref="A359:H359"/>
    <mergeCell ref="A354:B354"/>
    <mergeCell ref="A355:B355"/>
    <mergeCell ref="A358:B358"/>
    <mergeCell ref="A344:H344"/>
    <mergeCell ref="A349:H349"/>
    <mergeCell ref="A350:H350"/>
    <mergeCell ref="A351:H351"/>
    <mergeCell ref="A353:D353"/>
    <mergeCell ref="A345:H345"/>
    <mergeCell ref="A346:H346"/>
    <mergeCell ref="A348:H348"/>
    <mergeCell ref="A347:H347"/>
    <mergeCell ref="A337:D337"/>
    <mergeCell ref="A329:H329"/>
    <mergeCell ref="A339:H339"/>
    <mergeCell ref="A340:D340"/>
    <mergeCell ref="A343:H343"/>
    <mergeCell ref="A312:D312"/>
    <mergeCell ref="A321:D321"/>
    <mergeCell ref="A357:D357"/>
    <mergeCell ref="A352:H352"/>
    <mergeCell ref="A356:H356"/>
    <mergeCell ref="A333:D333"/>
    <mergeCell ref="A330:D330"/>
    <mergeCell ref="A293:H293"/>
    <mergeCell ref="A294:D294"/>
    <mergeCell ref="A302:H302"/>
    <mergeCell ref="A303:D303"/>
    <mergeCell ref="A311:H311"/>
    <mergeCell ref="A282:H282"/>
    <mergeCell ref="A283:H283"/>
    <mergeCell ref="A284:H284"/>
    <mergeCell ref="A285:D285"/>
    <mergeCell ref="A276:H276"/>
    <mergeCell ref="D277:H277"/>
    <mergeCell ref="D278:H278"/>
    <mergeCell ref="D280:H280"/>
    <mergeCell ref="A281:H281"/>
    <mergeCell ref="C272:H272"/>
    <mergeCell ref="A273:H273"/>
    <mergeCell ref="A274:H274"/>
    <mergeCell ref="A275:H275"/>
    <mergeCell ref="A267:H267"/>
    <mergeCell ref="A268:H268"/>
    <mergeCell ref="C269:H269"/>
    <mergeCell ref="C270:H270"/>
    <mergeCell ref="A259:H259"/>
    <mergeCell ref="A260:H260"/>
    <mergeCell ref="A265:H265"/>
    <mergeCell ref="A261:H261"/>
    <mergeCell ref="A262:H262"/>
    <mergeCell ref="A264:H264"/>
    <mergeCell ref="A263:H263"/>
    <mergeCell ref="A255:C255"/>
    <mergeCell ref="A256:H256"/>
    <mergeCell ref="A257:E257"/>
    <mergeCell ref="A258:C258"/>
    <mergeCell ref="D258:E258"/>
    <mergeCell ref="A253:E253"/>
    <mergeCell ref="A254:C254"/>
    <mergeCell ref="D254:E254"/>
    <mergeCell ref="A266:H266"/>
    <mergeCell ref="A243:C243"/>
    <mergeCell ref="A244:C244"/>
    <mergeCell ref="A245:H245"/>
    <mergeCell ref="A246:E246"/>
    <mergeCell ref="A247:C247"/>
    <mergeCell ref="D247:E247"/>
    <mergeCell ref="A251:C251"/>
    <mergeCell ref="A252:H252"/>
    <mergeCell ref="A248:C248"/>
    <mergeCell ref="D248:E248"/>
    <mergeCell ref="A249:C249"/>
    <mergeCell ref="D249:E249"/>
    <mergeCell ref="A250:C250"/>
    <mergeCell ref="D250:E250"/>
    <mergeCell ref="D239:E239"/>
    <mergeCell ref="D240:E240"/>
    <mergeCell ref="A239:C239"/>
    <mergeCell ref="A240:C240"/>
    <mergeCell ref="A241:C241"/>
    <mergeCell ref="A242:C242"/>
    <mergeCell ref="A234:H234"/>
    <mergeCell ref="A235:H235"/>
    <mergeCell ref="A236:H236"/>
    <mergeCell ref="A237:H237"/>
    <mergeCell ref="A238:E238"/>
    <mergeCell ref="A233:H233"/>
    <mergeCell ref="A210:B210"/>
    <mergeCell ref="C210:D210"/>
    <mergeCell ref="A212:D212"/>
    <mergeCell ref="A206:B206"/>
    <mergeCell ref="C205:D205"/>
    <mergeCell ref="C206:D206"/>
    <mergeCell ref="A208:H208"/>
    <mergeCell ref="A209:D209"/>
    <mergeCell ref="A221:D221"/>
    <mergeCell ref="A226:H226"/>
    <mergeCell ref="A227:D227"/>
    <mergeCell ref="A232:H232"/>
    <mergeCell ref="A220:H220"/>
    <mergeCell ref="A218:D218"/>
    <mergeCell ref="A216:H216"/>
    <mergeCell ref="A167:H167"/>
    <mergeCell ref="A168:H168"/>
    <mergeCell ref="A199:D199"/>
    <mergeCell ref="A201:D201"/>
    <mergeCell ref="A202:D202"/>
    <mergeCell ref="A200:H200"/>
    <mergeCell ref="A194:H194"/>
    <mergeCell ref="A195:H195"/>
    <mergeCell ref="A196:H196"/>
    <mergeCell ref="A188:H188"/>
    <mergeCell ref="A189:H189"/>
    <mergeCell ref="A176:H176"/>
    <mergeCell ref="A177:H177"/>
    <mergeCell ref="A178:H178"/>
    <mergeCell ref="A179:H179"/>
    <mergeCell ref="A180:H180"/>
    <mergeCell ref="A181:D181"/>
    <mergeCell ref="A169:H169"/>
    <mergeCell ref="A170:D170"/>
    <mergeCell ref="A203:H203"/>
    <mergeCell ref="A204:D204"/>
    <mergeCell ref="A207:D207"/>
    <mergeCell ref="A205:B205"/>
    <mergeCell ref="A215:H215"/>
    <mergeCell ref="A213:H213"/>
    <mergeCell ref="A214:H214"/>
    <mergeCell ref="A211:D211"/>
    <mergeCell ref="A197:H197"/>
    <mergeCell ref="A198:D198"/>
    <mergeCell ref="A142:H142"/>
    <mergeCell ref="A139:H139"/>
    <mergeCell ref="A140:H140"/>
    <mergeCell ref="A141:H141"/>
    <mergeCell ref="A136:H136"/>
    <mergeCell ref="A137:H137"/>
    <mergeCell ref="A138:H138"/>
    <mergeCell ref="A99:D99"/>
    <mergeCell ref="A104:D104"/>
    <mergeCell ref="A123:D123"/>
    <mergeCell ref="A109:D109"/>
    <mergeCell ref="A114:D114"/>
    <mergeCell ref="A127:D127"/>
    <mergeCell ref="C12:H12"/>
    <mergeCell ref="A16:H16"/>
    <mergeCell ref="A88:H88"/>
    <mergeCell ref="A95:H95"/>
    <mergeCell ref="A120:H120"/>
    <mergeCell ref="A126:H126"/>
    <mergeCell ref="A131:D131"/>
    <mergeCell ref="A134:H134"/>
    <mergeCell ref="A135:H135"/>
    <mergeCell ref="A24:H24"/>
    <mergeCell ref="A66:H66"/>
    <mergeCell ref="A63:H63"/>
    <mergeCell ref="A64:H64"/>
    <mergeCell ref="A65:H65"/>
    <mergeCell ref="A68:H68"/>
    <mergeCell ref="A62:H62"/>
    <mergeCell ref="A67:H67"/>
    <mergeCell ref="A98:H98"/>
    <mergeCell ref="A86:D86"/>
    <mergeCell ref="A103:H103"/>
    <mergeCell ref="A113:H113"/>
    <mergeCell ref="A108:H108"/>
    <mergeCell ref="A118:H118"/>
    <mergeCell ref="A119:H119"/>
    <mergeCell ref="A159:D159"/>
    <mergeCell ref="A165:H165"/>
    <mergeCell ref="A166:H166"/>
    <mergeCell ref="A92:D92"/>
    <mergeCell ref="A96:D96"/>
    <mergeCell ref="A1:H1"/>
    <mergeCell ref="A2:H2"/>
    <mergeCell ref="A3:H3"/>
    <mergeCell ref="C11:H11"/>
    <mergeCell ref="C9:H9"/>
    <mergeCell ref="C10:H10"/>
    <mergeCell ref="A4:H4"/>
    <mergeCell ref="A14:H14"/>
    <mergeCell ref="A5:H5"/>
    <mergeCell ref="A7:H7"/>
    <mergeCell ref="A15:H15"/>
    <mergeCell ref="A21:H21"/>
    <mergeCell ref="A23:H23"/>
    <mergeCell ref="A22:H22"/>
    <mergeCell ref="A6:H6"/>
    <mergeCell ref="A8:H8"/>
    <mergeCell ref="A13:H13"/>
    <mergeCell ref="A121:H121"/>
    <mergeCell ref="A122:H122"/>
    <mergeCell ref="A154:H154"/>
    <mergeCell ref="A155:H155"/>
    <mergeCell ref="A156:H156"/>
    <mergeCell ref="A157:H157"/>
    <mergeCell ref="A158:H158"/>
    <mergeCell ref="A143:H143"/>
    <mergeCell ref="A144:H144"/>
    <mergeCell ref="A146:D146"/>
    <mergeCell ref="A150:H150"/>
    <mergeCell ref="A151:D151"/>
    <mergeCell ref="A72:H72"/>
    <mergeCell ref="A475:D475"/>
    <mergeCell ref="D19:H19"/>
    <mergeCell ref="D17:H17"/>
    <mergeCell ref="D18:H18"/>
    <mergeCell ref="A77:H77"/>
    <mergeCell ref="A81:H81"/>
    <mergeCell ref="A85:H85"/>
    <mergeCell ref="A32:D32"/>
    <mergeCell ref="A39:D39"/>
    <mergeCell ref="A47:D47"/>
    <mergeCell ref="A55:D55"/>
    <mergeCell ref="A74:D74"/>
    <mergeCell ref="A69:H69"/>
    <mergeCell ref="A38:H38"/>
    <mergeCell ref="A46:H46"/>
    <mergeCell ref="A70:H70"/>
    <mergeCell ref="A61:H61"/>
    <mergeCell ref="A71:H71"/>
    <mergeCell ref="A78:D78"/>
    <mergeCell ref="A82:D82"/>
    <mergeCell ref="A20:H20"/>
    <mergeCell ref="A31:H31"/>
    <mergeCell ref="A25:D25"/>
  </mergeCells>
  <pageMargins left="0.62992125984252001" right="0.62992125984252001" top="0.35433070866141703" bottom="0.35433070866141703" header="0.31496062992126" footer="0.31496062992126"/>
  <pageSetup paperSize="9" scale="13" orientation="portrait" r:id="rId1"/>
  <rowBreaks count="7" manualBreakCount="7">
    <brk id="62" max="6" man="1"/>
    <brk id="135" max="6" man="1"/>
    <brk id="189" max="6" man="1"/>
    <brk id="260" max="6" man="1"/>
    <brk id="344" max="6" man="1"/>
    <brk id="398" max="6" man="1"/>
    <brk id="45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249977111117893"/>
  </sheetPr>
  <dimension ref="A1:E54"/>
  <sheetViews>
    <sheetView zoomScaleNormal="100" workbookViewId="0">
      <selection activeCell="D4" sqref="D4"/>
    </sheetView>
  </sheetViews>
  <sheetFormatPr defaultColWidth="9.1796875" defaultRowHeight="13" x14ac:dyDescent="0.3"/>
  <cols>
    <col min="1" max="1" width="4.54296875" style="1" customWidth="1"/>
    <col min="2" max="2" width="86.7265625" style="1" customWidth="1"/>
    <col min="3" max="3" width="13.26953125" style="202" customWidth="1"/>
    <col min="4" max="4" width="12.453125" style="1" bestFit="1" customWidth="1"/>
    <col min="5" max="5" width="14.54296875" style="1" customWidth="1"/>
    <col min="6" max="16384" width="9.1796875" style="1"/>
  </cols>
  <sheetData>
    <row r="1" spans="1:5" x14ac:dyDescent="0.3">
      <c r="A1" s="247" t="s">
        <v>725</v>
      </c>
      <c r="B1" s="247"/>
    </row>
    <row r="2" spans="1:5" ht="8.15" customHeight="1" x14ac:dyDescent="0.3"/>
    <row r="3" spans="1:5" ht="26" x14ac:dyDescent="0.3">
      <c r="A3" s="1" t="s">
        <v>195</v>
      </c>
      <c r="B3" s="20" t="s">
        <v>196</v>
      </c>
      <c r="C3" s="206" t="s">
        <v>718</v>
      </c>
      <c r="D3" s="205" t="s">
        <v>723</v>
      </c>
      <c r="E3" s="205" t="s">
        <v>724</v>
      </c>
    </row>
    <row r="4" spans="1:5" ht="14.5" x14ac:dyDescent="0.35">
      <c r="B4" s="44" t="s">
        <v>672</v>
      </c>
      <c r="C4" s="204">
        <v>1662.6</v>
      </c>
      <c r="D4" s="203">
        <f>+C4+(C4*0.037)</f>
        <v>1724.1161999999999</v>
      </c>
      <c r="E4" s="209">
        <f>ROUNDDOWN(D4,1)</f>
        <v>1724.1</v>
      </c>
    </row>
    <row r="5" spans="1:5" ht="14.5" x14ac:dyDescent="0.35">
      <c r="B5" s="44" t="s">
        <v>673</v>
      </c>
      <c r="C5" s="204">
        <v>134157.9</v>
      </c>
      <c r="D5" s="203">
        <f t="shared" ref="D5:D7" si="0">+C5+(C5*0.037)</f>
        <v>139121.74229999998</v>
      </c>
      <c r="E5" s="209">
        <f t="shared" ref="E5:E7" si="1">ROUNDDOWN(D5,1)</f>
        <v>139121.70000000001</v>
      </c>
    </row>
    <row r="6" spans="1:5" ht="14.5" x14ac:dyDescent="0.35">
      <c r="B6" s="44" t="s">
        <v>674</v>
      </c>
      <c r="C6" s="204">
        <v>273633</v>
      </c>
      <c r="D6" s="203">
        <f t="shared" si="0"/>
        <v>283757.42099999997</v>
      </c>
      <c r="E6" s="209">
        <f t="shared" si="1"/>
        <v>283757.40000000002</v>
      </c>
    </row>
    <row r="7" spans="1:5" ht="14.5" x14ac:dyDescent="0.35">
      <c r="B7" s="44" t="s">
        <v>675</v>
      </c>
      <c r="C7" s="204">
        <v>853.8</v>
      </c>
      <c r="D7" s="203">
        <f t="shared" si="0"/>
        <v>885.39059999999995</v>
      </c>
      <c r="E7" s="209">
        <f t="shared" si="1"/>
        <v>885.3</v>
      </c>
    </row>
    <row r="8" spans="1:5" x14ac:dyDescent="0.3">
      <c r="A8" s="1" t="s">
        <v>197</v>
      </c>
      <c r="B8" s="20" t="s">
        <v>198</v>
      </c>
    </row>
    <row r="9" spans="1:5" x14ac:dyDescent="0.3">
      <c r="B9" s="1" t="s">
        <v>199</v>
      </c>
    </row>
    <row r="10" spans="1:5" x14ac:dyDescent="0.3">
      <c r="B10" s="1" t="s">
        <v>200</v>
      </c>
    </row>
    <row r="11" spans="1:5" x14ac:dyDescent="0.3">
      <c r="B11" s="1" t="s">
        <v>201</v>
      </c>
    </row>
    <row r="12" spans="1:5" ht="8.15" customHeight="1" x14ac:dyDescent="0.3"/>
    <row r="13" spans="1:5" x14ac:dyDescent="0.3">
      <c r="B13" s="1" t="s">
        <v>232</v>
      </c>
    </row>
    <row r="14" spans="1:5" x14ac:dyDescent="0.3">
      <c r="B14" s="1" t="s">
        <v>202</v>
      </c>
    </row>
    <row r="15" spans="1:5" x14ac:dyDescent="0.3">
      <c r="B15" s="1" t="s">
        <v>203</v>
      </c>
    </row>
    <row r="16" spans="1:5" ht="8.15" customHeight="1" x14ac:dyDescent="0.3"/>
    <row r="17" spans="1:2" x14ac:dyDescent="0.3">
      <c r="B17" s="1" t="s">
        <v>204</v>
      </c>
    </row>
    <row r="18" spans="1:2" x14ac:dyDescent="0.3">
      <c r="B18" s="1" t="s">
        <v>205</v>
      </c>
    </row>
    <row r="19" spans="1:2" x14ac:dyDescent="0.3">
      <c r="B19" s="1" t="s">
        <v>206</v>
      </c>
    </row>
    <row r="20" spans="1:2" ht="8.15" customHeight="1" x14ac:dyDescent="0.3"/>
    <row r="21" spans="1:2" x14ac:dyDescent="0.3">
      <c r="A21" s="1" t="s">
        <v>207</v>
      </c>
      <c r="B21" s="1" t="s">
        <v>208</v>
      </c>
    </row>
    <row r="22" spans="1:2" x14ac:dyDescent="0.3">
      <c r="B22" s="1" t="s">
        <v>209</v>
      </c>
    </row>
    <row r="23" spans="1:2" x14ac:dyDescent="0.3">
      <c r="B23" s="1" t="s">
        <v>210</v>
      </c>
    </row>
    <row r="24" spans="1:2" ht="8.15" customHeight="1" x14ac:dyDescent="0.3"/>
    <row r="25" spans="1:2" x14ac:dyDescent="0.3">
      <c r="A25" s="1" t="s">
        <v>211</v>
      </c>
      <c r="B25" s="1" t="s">
        <v>212</v>
      </c>
    </row>
    <row r="26" spans="1:2" x14ac:dyDescent="0.3">
      <c r="B26" s="1" t="s">
        <v>213</v>
      </c>
    </row>
    <row r="27" spans="1:2" ht="8.15" customHeight="1" x14ac:dyDescent="0.3"/>
    <row r="28" spans="1:2" x14ac:dyDescent="0.3">
      <c r="A28" s="1" t="s">
        <v>214</v>
      </c>
      <c r="B28" s="1" t="s">
        <v>215</v>
      </c>
    </row>
    <row r="29" spans="1:2" x14ac:dyDescent="0.3">
      <c r="B29" s="1" t="s">
        <v>216</v>
      </c>
    </row>
    <row r="30" spans="1:2" ht="8.15" customHeight="1" x14ac:dyDescent="0.3"/>
    <row r="31" spans="1:2" x14ac:dyDescent="0.3">
      <c r="A31" s="1" t="s">
        <v>217</v>
      </c>
      <c r="B31" s="1" t="s">
        <v>218</v>
      </c>
    </row>
    <row r="32" spans="1:2" x14ac:dyDescent="0.3">
      <c r="B32" s="1" t="s">
        <v>219</v>
      </c>
    </row>
    <row r="33" spans="1:2" ht="8.15" customHeight="1" x14ac:dyDescent="0.3"/>
    <row r="34" spans="1:2" x14ac:dyDescent="0.3">
      <c r="A34" s="1" t="s">
        <v>220</v>
      </c>
      <c r="B34" s="1" t="s">
        <v>221</v>
      </c>
    </row>
    <row r="35" spans="1:2" ht="8.15" customHeight="1" x14ac:dyDescent="0.3"/>
    <row r="36" spans="1:2" x14ac:dyDescent="0.3">
      <c r="A36" s="1" t="s">
        <v>222</v>
      </c>
      <c r="B36" s="1" t="s">
        <v>223</v>
      </c>
    </row>
    <row r="37" spans="1:2" x14ac:dyDescent="0.3">
      <c r="B37" s="1" t="s">
        <v>224</v>
      </c>
    </row>
    <row r="38" spans="1:2" ht="8.15" customHeight="1" x14ac:dyDescent="0.3"/>
    <row r="39" spans="1:2" x14ac:dyDescent="0.3">
      <c r="A39" s="1" t="s">
        <v>225</v>
      </c>
      <c r="B39" s="1" t="s">
        <v>226</v>
      </c>
    </row>
    <row r="40" spans="1:2" ht="8.15" customHeight="1" x14ac:dyDescent="0.3"/>
    <row r="41" spans="1:2" x14ac:dyDescent="0.3">
      <c r="B41" s="1" t="s">
        <v>227</v>
      </c>
    </row>
    <row r="42" spans="1:2" ht="8.15" customHeight="1" x14ac:dyDescent="0.3"/>
    <row r="43" spans="1:2" x14ac:dyDescent="0.3">
      <c r="B43" s="21" t="s">
        <v>228</v>
      </c>
    </row>
    <row r="44" spans="1:2" x14ac:dyDescent="0.3">
      <c r="B44" s="21" t="s">
        <v>229</v>
      </c>
    </row>
    <row r="45" spans="1:2" x14ac:dyDescent="0.3">
      <c r="B45" s="21" t="s">
        <v>230</v>
      </c>
    </row>
    <row r="46" spans="1:2" x14ac:dyDescent="0.3">
      <c r="B46" s="21" t="s">
        <v>231</v>
      </c>
    </row>
    <row r="49" spans="1:2" ht="14.5" x14ac:dyDescent="0.3">
      <c r="A49" s="177" t="s">
        <v>614</v>
      </c>
    </row>
    <row r="50" spans="1:2" ht="14.5" x14ac:dyDescent="0.3">
      <c r="B50" s="176"/>
    </row>
    <row r="51" spans="1:2" ht="14.5" x14ac:dyDescent="0.3">
      <c r="B51" s="176" t="s">
        <v>611</v>
      </c>
    </row>
    <row r="52" spans="1:2" ht="14.5" x14ac:dyDescent="0.3">
      <c r="B52" s="176" t="s">
        <v>612</v>
      </c>
    </row>
    <row r="53" spans="1:2" ht="14.5" x14ac:dyDescent="0.3">
      <c r="B53" s="176"/>
    </row>
    <row r="54" spans="1:2" ht="14.5" x14ac:dyDescent="0.3">
      <c r="B54" s="178" t="s">
        <v>613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7C80"/>
  </sheetPr>
  <dimension ref="A1:K591"/>
  <sheetViews>
    <sheetView zoomScaleNormal="100" workbookViewId="0">
      <selection activeCell="F82" sqref="F82"/>
    </sheetView>
  </sheetViews>
  <sheetFormatPr defaultRowHeight="14.5" x14ac:dyDescent="0.35"/>
  <cols>
    <col min="1" max="1" width="13.1796875" style="30" customWidth="1"/>
    <col min="2" max="2" width="48.26953125" style="30" customWidth="1"/>
    <col min="3" max="3" width="12.26953125" style="30" bestFit="1" customWidth="1"/>
    <col min="4" max="4" width="12.26953125" style="190" customWidth="1"/>
    <col min="5" max="5" width="11.81640625" style="30" bestFit="1" customWidth="1"/>
    <col min="6" max="8" width="11.81640625" style="190" customWidth="1"/>
    <col min="9" max="9" width="60.26953125" style="30" bestFit="1" customWidth="1"/>
    <col min="10" max="10" width="0" hidden="1" customWidth="1"/>
  </cols>
  <sheetData>
    <row r="1" spans="1:11" ht="26" x14ac:dyDescent="0.35">
      <c r="A1" s="310" t="s">
        <v>691</v>
      </c>
      <c r="B1" s="311"/>
      <c r="C1" s="311"/>
      <c r="D1" s="311"/>
      <c r="E1" s="311"/>
      <c r="F1" s="311"/>
      <c r="G1" s="311"/>
      <c r="H1" s="311"/>
      <c r="I1" s="311"/>
      <c r="J1" s="199">
        <v>0.06</v>
      </c>
      <c r="K1" s="199"/>
    </row>
    <row r="2" spans="1:11" x14ac:dyDescent="0.35">
      <c r="A2" s="312" t="s">
        <v>18</v>
      </c>
      <c r="B2" s="312" t="s">
        <v>247</v>
      </c>
      <c r="C2" s="314" t="s">
        <v>690</v>
      </c>
      <c r="D2" s="315"/>
      <c r="E2" s="316" t="s">
        <v>726</v>
      </c>
      <c r="F2" s="317"/>
      <c r="G2" s="316" t="s">
        <v>727</v>
      </c>
      <c r="H2" s="317"/>
      <c r="I2" s="312" t="s">
        <v>587</v>
      </c>
    </row>
    <row r="3" spans="1:11" x14ac:dyDescent="0.35">
      <c r="A3" s="313"/>
      <c r="B3" s="313"/>
      <c r="C3" s="188" t="s">
        <v>248</v>
      </c>
      <c r="D3" s="187" t="s">
        <v>249</v>
      </c>
      <c r="E3" s="200" t="s">
        <v>248</v>
      </c>
      <c r="F3" s="201" t="s">
        <v>249</v>
      </c>
      <c r="G3" s="200" t="s">
        <v>248</v>
      </c>
      <c r="H3" s="201" t="s">
        <v>249</v>
      </c>
      <c r="I3" s="313"/>
    </row>
    <row r="4" spans="1:11" x14ac:dyDescent="0.35">
      <c r="A4" s="320" t="s">
        <v>250</v>
      </c>
      <c r="B4" s="320"/>
      <c r="C4" s="320"/>
      <c r="D4" s="320"/>
      <c r="E4" s="320"/>
      <c r="F4" s="320"/>
      <c r="G4" s="320"/>
      <c r="H4" s="320"/>
      <c r="I4" s="320"/>
    </row>
    <row r="5" spans="1:11" x14ac:dyDescent="0.35">
      <c r="A5" s="31" t="s">
        <v>604</v>
      </c>
      <c r="B5" s="31" t="s">
        <v>252</v>
      </c>
      <c r="C5" s="189">
        <v>337.39130434782612</v>
      </c>
      <c r="D5" s="189">
        <v>388</v>
      </c>
      <c r="E5" s="39">
        <f>+F5/1.15</f>
        <v>349.87478260869568</v>
      </c>
      <c r="F5" s="39">
        <f>+D5+(D5*0.037)</f>
        <v>402.35599999999999</v>
      </c>
      <c r="G5" s="39">
        <f>+H5/1.15</f>
        <v>349.82608695652175</v>
      </c>
      <c r="H5" s="39">
        <f>ROUNDDOWN(F5,1)</f>
        <v>402.3</v>
      </c>
      <c r="I5" s="31"/>
      <c r="J5">
        <f>D5*1.06</f>
        <v>411.28000000000003</v>
      </c>
    </row>
    <row r="6" spans="1:11" x14ac:dyDescent="0.35">
      <c r="A6" s="31" t="s">
        <v>604</v>
      </c>
      <c r="B6" s="31" t="s">
        <v>255</v>
      </c>
      <c r="C6" s="189">
        <v>295.21739130434787</v>
      </c>
      <c r="D6" s="189">
        <v>339.5</v>
      </c>
      <c r="E6" s="39">
        <f t="shared" ref="E6:E11" si="0">+F6/1.15</f>
        <v>306.14043478260874</v>
      </c>
      <c r="F6" s="39">
        <f t="shared" ref="F6:F11" si="1">+D6+(D6*0.037)</f>
        <v>352.06150000000002</v>
      </c>
      <c r="G6" s="39">
        <f t="shared" ref="G6:G11" si="2">+H6/1.15</f>
        <v>306.08695652173918</v>
      </c>
      <c r="H6" s="39">
        <f t="shared" ref="H6:H11" si="3">ROUNDDOWN(F6,1)</f>
        <v>352</v>
      </c>
      <c r="I6" s="31"/>
      <c r="J6">
        <f t="shared" ref="J6:J11" si="4">D6*1.06</f>
        <v>359.87</v>
      </c>
    </row>
    <row r="7" spans="1:11" x14ac:dyDescent="0.35">
      <c r="A7" s="31" t="s">
        <v>604</v>
      </c>
      <c r="B7" s="31" t="s">
        <v>256</v>
      </c>
      <c r="C7" s="189">
        <v>96.08695652173914</v>
      </c>
      <c r="D7" s="189">
        <v>110.5</v>
      </c>
      <c r="E7" s="39">
        <f t="shared" si="0"/>
        <v>99.642173913043479</v>
      </c>
      <c r="F7" s="39">
        <f t="shared" si="1"/>
        <v>114.5885</v>
      </c>
      <c r="G7" s="39">
        <f t="shared" si="2"/>
        <v>99.565217391304358</v>
      </c>
      <c r="H7" s="39">
        <f t="shared" si="3"/>
        <v>114.5</v>
      </c>
      <c r="I7" s="31"/>
      <c r="J7">
        <f t="shared" si="4"/>
        <v>117.13000000000001</v>
      </c>
    </row>
    <row r="8" spans="1:11" x14ac:dyDescent="0.35">
      <c r="A8" s="31" t="s">
        <v>604</v>
      </c>
      <c r="B8" s="31" t="s">
        <v>721</v>
      </c>
      <c r="C8" s="189">
        <v>95.391304347826093</v>
      </c>
      <c r="D8" s="189">
        <v>109.7</v>
      </c>
      <c r="E8" s="39">
        <f t="shared" si="0"/>
        <v>98.92078260869566</v>
      </c>
      <c r="F8" s="39">
        <f t="shared" si="1"/>
        <v>113.7589</v>
      </c>
      <c r="G8" s="39">
        <f t="shared" si="2"/>
        <v>98.869565217391312</v>
      </c>
      <c r="H8" s="39">
        <f t="shared" si="3"/>
        <v>113.7</v>
      </c>
      <c r="I8" s="31"/>
    </row>
    <row r="9" spans="1:11" x14ac:dyDescent="0.35">
      <c r="A9" s="31" t="s">
        <v>604</v>
      </c>
      <c r="B9" s="31" t="s">
        <v>603</v>
      </c>
      <c r="C9" s="189">
        <v>61.739130434782616</v>
      </c>
      <c r="D9" s="189">
        <v>71</v>
      </c>
      <c r="E9" s="39">
        <f t="shared" si="0"/>
        <v>64.023478260869567</v>
      </c>
      <c r="F9" s="39">
        <f t="shared" si="1"/>
        <v>73.626999999999995</v>
      </c>
      <c r="G9" s="39">
        <f t="shared" si="2"/>
        <v>64</v>
      </c>
      <c r="H9" s="39">
        <f t="shared" si="3"/>
        <v>73.599999999999994</v>
      </c>
      <c r="I9" s="37"/>
      <c r="J9">
        <f t="shared" si="4"/>
        <v>75.260000000000005</v>
      </c>
    </row>
    <row r="10" spans="1:11" x14ac:dyDescent="0.35">
      <c r="A10" s="31" t="s">
        <v>604</v>
      </c>
      <c r="B10" s="31" t="s">
        <v>257</v>
      </c>
      <c r="C10" s="189">
        <v>80.608695652173921</v>
      </c>
      <c r="D10" s="189">
        <v>92.7</v>
      </c>
      <c r="E10" s="39">
        <f t="shared" si="0"/>
        <v>83.591217391304355</v>
      </c>
      <c r="F10" s="39">
        <f t="shared" si="1"/>
        <v>96.129900000000006</v>
      </c>
      <c r="G10" s="39">
        <f t="shared" si="2"/>
        <v>83.565217391304344</v>
      </c>
      <c r="H10" s="39">
        <f t="shared" si="3"/>
        <v>96.1</v>
      </c>
      <c r="I10" s="37"/>
      <c r="J10">
        <f t="shared" si="4"/>
        <v>98.262000000000015</v>
      </c>
    </row>
    <row r="11" spans="1:11" x14ac:dyDescent="0.35">
      <c r="A11" s="31" t="s">
        <v>604</v>
      </c>
      <c r="B11" s="31" t="s">
        <v>258</v>
      </c>
      <c r="C11" s="189">
        <v>714.69565217391312</v>
      </c>
      <c r="D11" s="189">
        <v>821.9</v>
      </c>
      <c r="E11" s="39">
        <f t="shared" si="0"/>
        <v>741.1393913043479</v>
      </c>
      <c r="F11" s="39">
        <f t="shared" si="1"/>
        <v>852.31029999999998</v>
      </c>
      <c r="G11" s="39">
        <f t="shared" si="2"/>
        <v>741.13043478260875</v>
      </c>
      <c r="H11" s="39">
        <f t="shared" si="3"/>
        <v>852.3</v>
      </c>
      <c r="I11" s="37"/>
      <c r="J11">
        <f t="shared" si="4"/>
        <v>871.21400000000006</v>
      </c>
    </row>
    <row r="12" spans="1:11" ht="26.25" customHeight="1" x14ac:dyDescent="0.35">
      <c r="A12" s="310" t="s">
        <v>691</v>
      </c>
      <c r="B12" s="311"/>
      <c r="C12" s="311"/>
      <c r="D12" s="311"/>
      <c r="E12" s="311"/>
      <c r="F12" s="311"/>
      <c r="G12" s="311"/>
      <c r="H12" s="311"/>
      <c r="I12" s="311"/>
    </row>
    <row r="13" spans="1:11" x14ac:dyDescent="0.35">
      <c r="A13" s="312" t="s">
        <v>18</v>
      </c>
      <c r="B13" s="312" t="s">
        <v>247</v>
      </c>
      <c r="C13" s="314" t="s">
        <v>690</v>
      </c>
      <c r="D13" s="315"/>
      <c r="E13" s="316" t="s">
        <v>726</v>
      </c>
      <c r="F13" s="317"/>
      <c r="G13" s="316" t="s">
        <v>727</v>
      </c>
      <c r="H13" s="317"/>
      <c r="I13" s="312" t="s">
        <v>587</v>
      </c>
    </row>
    <row r="14" spans="1:11" x14ac:dyDescent="0.35">
      <c r="A14" s="313"/>
      <c r="B14" s="313"/>
      <c r="C14" s="188" t="s">
        <v>248</v>
      </c>
      <c r="D14" s="187" t="s">
        <v>249</v>
      </c>
      <c r="E14" s="200" t="s">
        <v>248</v>
      </c>
      <c r="F14" s="201" t="s">
        <v>249</v>
      </c>
      <c r="G14" s="200" t="s">
        <v>248</v>
      </c>
      <c r="H14" s="201" t="s">
        <v>249</v>
      </c>
      <c r="I14" s="313"/>
    </row>
    <row r="15" spans="1:11" x14ac:dyDescent="0.35">
      <c r="A15" s="318" t="s">
        <v>260</v>
      </c>
      <c r="B15" s="318"/>
      <c r="C15" s="318"/>
      <c r="D15" s="318"/>
      <c r="E15" s="318"/>
      <c r="F15" s="318"/>
      <c r="G15" s="318"/>
      <c r="H15" s="318"/>
      <c r="I15" s="319"/>
    </row>
    <row r="16" spans="1:11" x14ac:dyDescent="0.35">
      <c r="A16" s="31" t="s">
        <v>251</v>
      </c>
      <c r="B16" s="31" t="s">
        <v>261</v>
      </c>
      <c r="C16" s="189">
        <v>2928.6</v>
      </c>
      <c r="D16" s="189">
        <v>2928.6</v>
      </c>
      <c r="E16" s="39">
        <f>+F16</f>
        <v>3036.9582</v>
      </c>
      <c r="F16" s="39">
        <f>+D16+(D16*0.037)</f>
        <v>3036.9582</v>
      </c>
      <c r="G16" s="39">
        <f>+H16</f>
        <v>3036.9</v>
      </c>
      <c r="H16" s="39">
        <f t="shared" ref="H16:H58" si="5">ROUNDDOWN(F16,1)</f>
        <v>3036.9</v>
      </c>
      <c r="I16" s="31" t="s">
        <v>259</v>
      </c>
    </row>
    <row r="17" spans="1:9" x14ac:dyDescent="0.35">
      <c r="A17" s="31" t="s">
        <v>251</v>
      </c>
      <c r="B17" s="31" t="s">
        <v>262</v>
      </c>
      <c r="C17" s="189">
        <v>4686.1000000000004</v>
      </c>
      <c r="D17" s="189">
        <v>4686.1000000000004</v>
      </c>
      <c r="E17" s="39">
        <f t="shared" ref="E17:E21" si="6">+F17</f>
        <v>4859.4857000000002</v>
      </c>
      <c r="F17" s="39">
        <f t="shared" ref="F17:F58" si="7">+D17+(D17*0.037)</f>
        <v>4859.4857000000002</v>
      </c>
      <c r="G17" s="39">
        <f t="shared" ref="G17:G21" si="8">+H17</f>
        <v>4859.3999999999996</v>
      </c>
      <c r="H17" s="39">
        <f t="shared" si="5"/>
        <v>4859.3999999999996</v>
      </c>
      <c r="I17" s="31" t="s">
        <v>263</v>
      </c>
    </row>
    <row r="18" spans="1:9" x14ac:dyDescent="0.35">
      <c r="A18" s="31" t="s">
        <v>605</v>
      </c>
      <c r="B18" s="31" t="s">
        <v>261</v>
      </c>
      <c r="C18" s="189">
        <v>2928.6</v>
      </c>
      <c r="D18" s="189">
        <v>2928.6</v>
      </c>
      <c r="E18" s="39">
        <f t="shared" si="6"/>
        <v>3036.9582</v>
      </c>
      <c r="F18" s="39">
        <f t="shared" si="7"/>
        <v>3036.9582</v>
      </c>
      <c r="G18" s="39">
        <f t="shared" si="8"/>
        <v>3036.9</v>
      </c>
      <c r="H18" s="39">
        <f t="shared" si="5"/>
        <v>3036.9</v>
      </c>
      <c r="I18" s="31" t="s">
        <v>259</v>
      </c>
    </row>
    <row r="19" spans="1:9" x14ac:dyDescent="0.35">
      <c r="A19" s="31" t="s">
        <v>605</v>
      </c>
      <c r="B19" s="31" t="s">
        <v>262</v>
      </c>
      <c r="C19" s="189">
        <v>4686.1000000000004</v>
      </c>
      <c r="D19" s="189">
        <v>4686.1000000000004</v>
      </c>
      <c r="E19" s="39">
        <f t="shared" si="6"/>
        <v>4859.4857000000002</v>
      </c>
      <c r="F19" s="39">
        <f t="shared" si="7"/>
        <v>4859.4857000000002</v>
      </c>
      <c r="G19" s="39">
        <f t="shared" si="8"/>
        <v>4859.3999999999996</v>
      </c>
      <c r="H19" s="39">
        <f t="shared" si="5"/>
        <v>4859.3999999999996</v>
      </c>
      <c r="I19" s="31" t="s">
        <v>263</v>
      </c>
    </row>
    <row r="20" spans="1:9" x14ac:dyDescent="0.35">
      <c r="A20" s="31" t="s">
        <v>516</v>
      </c>
      <c r="B20" s="31" t="s">
        <v>261</v>
      </c>
      <c r="C20" s="189">
        <v>2928.6</v>
      </c>
      <c r="D20" s="189">
        <v>2928.6</v>
      </c>
      <c r="E20" s="39">
        <f t="shared" si="6"/>
        <v>3036.9582</v>
      </c>
      <c r="F20" s="39">
        <f t="shared" si="7"/>
        <v>3036.9582</v>
      </c>
      <c r="G20" s="39">
        <f t="shared" si="8"/>
        <v>3036.9</v>
      </c>
      <c r="H20" s="39">
        <f t="shared" si="5"/>
        <v>3036.9</v>
      </c>
      <c r="I20" s="31" t="s">
        <v>259</v>
      </c>
    </row>
    <row r="21" spans="1:9" x14ac:dyDescent="0.35">
      <c r="A21" s="31" t="s">
        <v>516</v>
      </c>
      <c r="B21" s="31" t="s">
        <v>262</v>
      </c>
      <c r="C21" s="189">
        <v>4686.1000000000004</v>
      </c>
      <c r="D21" s="189">
        <v>4686.1000000000004</v>
      </c>
      <c r="E21" s="39">
        <f t="shared" si="6"/>
        <v>4859.4857000000002</v>
      </c>
      <c r="F21" s="39">
        <f t="shared" si="7"/>
        <v>4859.4857000000002</v>
      </c>
      <c r="G21" s="39">
        <f t="shared" si="8"/>
        <v>4859.3999999999996</v>
      </c>
      <c r="H21" s="39">
        <f t="shared" si="5"/>
        <v>4859.3999999999996</v>
      </c>
      <c r="I21" s="31" t="s">
        <v>263</v>
      </c>
    </row>
    <row r="22" spans="1:9" x14ac:dyDescent="0.35">
      <c r="A22" s="31" t="s">
        <v>251</v>
      </c>
      <c r="B22" s="31" t="s">
        <v>264</v>
      </c>
      <c r="C22" s="189">
        <v>847.91304347826099</v>
      </c>
      <c r="D22" s="189">
        <v>975.1</v>
      </c>
      <c r="E22" s="39">
        <f t="shared" ref="E22:E58" si="9">+F22/1.15</f>
        <v>879.2858260869566</v>
      </c>
      <c r="F22" s="39">
        <f t="shared" si="7"/>
        <v>1011.1787</v>
      </c>
      <c r="G22" s="39">
        <f>+H22/1.15</f>
        <v>879.21739130434787</v>
      </c>
      <c r="H22" s="39">
        <f t="shared" si="5"/>
        <v>1011.1</v>
      </c>
      <c r="I22" s="31"/>
    </row>
    <row r="23" spans="1:9" x14ac:dyDescent="0.35">
      <c r="A23" s="31" t="s">
        <v>251</v>
      </c>
      <c r="B23" s="31" t="s">
        <v>265</v>
      </c>
      <c r="C23" s="189">
        <v>847.91304347826099</v>
      </c>
      <c r="D23" s="189">
        <v>975.1</v>
      </c>
      <c r="E23" s="39">
        <f t="shared" si="9"/>
        <v>879.2858260869566</v>
      </c>
      <c r="F23" s="39">
        <f t="shared" si="7"/>
        <v>1011.1787</v>
      </c>
      <c r="G23" s="39">
        <f t="shared" ref="G23:G47" si="10">+H23/1.15</f>
        <v>879.21739130434787</v>
      </c>
      <c r="H23" s="39">
        <f t="shared" si="5"/>
        <v>1011.1</v>
      </c>
      <c r="I23" s="31" t="s">
        <v>266</v>
      </c>
    </row>
    <row r="24" spans="1:9" x14ac:dyDescent="0.35">
      <c r="A24" s="31" t="s">
        <v>516</v>
      </c>
      <c r="B24" s="31" t="s">
        <v>264</v>
      </c>
      <c r="C24" s="189">
        <v>847.91304347826099</v>
      </c>
      <c r="D24" s="189">
        <v>975.1</v>
      </c>
      <c r="E24" s="39">
        <f t="shared" si="9"/>
        <v>879.2858260869566</v>
      </c>
      <c r="F24" s="39">
        <f t="shared" si="7"/>
        <v>1011.1787</v>
      </c>
      <c r="G24" s="39">
        <f t="shared" si="10"/>
        <v>879.21739130434787</v>
      </c>
      <c r="H24" s="39">
        <f t="shared" si="5"/>
        <v>1011.1</v>
      </c>
      <c r="I24" s="31"/>
    </row>
    <row r="25" spans="1:9" x14ac:dyDescent="0.35">
      <c r="A25" s="31" t="s">
        <v>516</v>
      </c>
      <c r="B25" s="31" t="s">
        <v>265</v>
      </c>
      <c r="C25" s="189">
        <v>847.91304347826099</v>
      </c>
      <c r="D25" s="189">
        <v>975.1</v>
      </c>
      <c r="E25" s="39">
        <f t="shared" si="9"/>
        <v>879.2858260869566</v>
      </c>
      <c r="F25" s="39">
        <f t="shared" si="7"/>
        <v>1011.1787</v>
      </c>
      <c r="G25" s="39">
        <f t="shared" si="10"/>
        <v>879.21739130434787</v>
      </c>
      <c r="H25" s="39">
        <f t="shared" si="5"/>
        <v>1011.1</v>
      </c>
      <c r="I25" s="31" t="s">
        <v>266</v>
      </c>
    </row>
    <row r="26" spans="1:9" x14ac:dyDescent="0.35">
      <c r="A26" s="31" t="s">
        <v>254</v>
      </c>
      <c r="B26" s="31" t="s">
        <v>264</v>
      </c>
      <c r="C26" s="189">
        <v>847.91304347826099</v>
      </c>
      <c r="D26" s="189">
        <v>975.1</v>
      </c>
      <c r="E26" s="39">
        <f t="shared" si="9"/>
        <v>879.2858260869566</v>
      </c>
      <c r="F26" s="39">
        <f t="shared" si="7"/>
        <v>1011.1787</v>
      </c>
      <c r="G26" s="39">
        <f t="shared" si="10"/>
        <v>879.21739130434787</v>
      </c>
      <c r="H26" s="39">
        <f t="shared" si="5"/>
        <v>1011.1</v>
      </c>
      <c r="I26" s="37"/>
    </row>
    <row r="27" spans="1:9" x14ac:dyDescent="0.35">
      <c r="A27" s="31" t="s">
        <v>604</v>
      </c>
      <c r="B27" s="31" t="s">
        <v>267</v>
      </c>
      <c r="C27" s="189">
        <v>1391.1304347826087</v>
      </c>
      <c r="D27" s="189">
        <v>1599.8</v>
      </c>
      <c r="E27" s="39">
        <f t="shared" si="9"/>
        <v>1442.6022608695653</v>
      </c>
      <c r="F27" s="39">
        <f t="shared" si="7"/>
        <v>1658.9926</v>
      </c>
      <c r="G27" s="39">
        <f t="shared" si="10"/>
        <v>1442.521739130435</v>
      </c>
      <c r="H27" s="39">
        <f t="shared" si="5"/>
        <v>1658.9</v>
      </c>
      <c r="I27" s="31" t="s">
        <v>268</v>
      </c>
    </row>
    <row r="28" spans="1:9" x14ac:dyDescent="0.35">
      <c r="A28" s="31" t="s">
        <v>604</v>
      </c>
      <c r="B28" s="32" t="s">
        <v>269</v>
      </c>
      <c r="C28" s="189">
        <v>223.304347826087</v>
      </c>
      <c r="D28" s="189">
        <v>256.8</v>
      </c>
      <c r="E28" s="39">
        <f t="shared" si="9"/>
        <v>231.56660869565221</v>
      </c>
      <c r="F28" s="39">
        <f t="shared" si="7"/>
        <v>266.30160000000001</v>
      </c>
      <c r="G28" s="39">
        <f t="shared" si="10"/>
        <v>231.56521739130437</v>
      </c>
      <c r="H28" s="39">
        <f t="shared" si="5"/>
        <v>266.3</v>
      </c>
      <c r="I28" s="31" t="s">
        <v>268</v>
      </c>
    </row>
    <row r="29" spans="1:9" x14ac:dyDescent="0.35">
      <c r="A29" s="31" t="s">
        <v>604</v>
      </c>
      <c r="B29" s="215" t="s">
        <v>689</v>
      </c>
      <c r="C29" s="189">
        <v>217.39130434782609</v>
      </c>
      <c r="D29" s="189">
        <v>250</v>
      </c>
      <c r="E29" s="39">
        <f>+F29/1.15</f>
        <v>225.43478260869566</v>
      </c>
      <c r="F29" s="39">
        <f t="shared" si="7"/>
        <v>259.25</v>
      </c>
      <c r="G29" s="39">
        <f>H29/1.15</f>
        <v>217.39130434782609</v>
      </c>
      <c r="H29" s="39">
        <v>250</v>
      </c>
      <c r="I29" s="31"/>
    </row>
    <row r="30" spans="1:9" x14ac:dyDescent="0.35">
      <c r="A30" s="31" t="s">
        <v>604</v>
      </c>
      <c r="B30" s="174" t="s">
        <v>270</v>
      </c>
      <c r="C30" s="189">
        <v>2172.695652173913</v>
      </c>
      <c r="D30" s="189">
        <v>2498.6</v>
      </c>
      <c r="E30" s="39">
        <f t="shared" si="9"/>
        <v>2253.0853913043479</v>
      </c>
      <c r="F30" s="39">
        <f t="shared" si="7"/>
        <v>2591.0481999999997</v>
      </c>
      <c r="G30" s="39">
        <f t="shared" si="10"/>
        <v>2253.04347826087</v>
      </c>
      <c r="H30" s="39">
        <f t="shared" si="5"/>
        <v>2591</v>
      </c>
      <c r="I30" s="31"/>
    </row>
    <row r="31" spans="1:9" x14ac:dyDescent="0.35">
      <c r="A31" s="33" t="s">
        <v>604</v>
      </c>
      <c r="B31" s="34" t="s">
        <v>271</v>
      </c>
      <c r="C31" s="189">
        <v>953.56521739130437</v>
      </c>
      <c r="D31" s="189">
        <v>1096.5999999999999</v>
      </c>
      <c r="E31" s="39">
        <f t="shared" si="9"/>
        <v>988.84713043478257</v>
      </c>
      <c r="F31" s="39">
        <f t="shared" si="7"/>
        <v>1137.1741999999999</v>
      </c>
      <c r="G31" s="39">
        <f t="shared" si="10"/>
        <v>988.78260869565213</v>
      </c>
      <c r="H31" s="39">
        <f t="shared" si="5"/>
        <v>1137.0999999999999</v>
      </c>
      <c r="I31" s="31"/>
    </row>
    <row r="32" spans="1:9" x14ac:dyDescent="0.35">
      <c r="A32" s="31" t="s">
        <v>604</v>
      </c>
      <c r="B32" s="31" t="s">
        <v>272</v>
      </c>
      <c r="C32" s="189">
        <v>2330</v>
      </c>
      <c r="D32" s="189">
        <v>2679.5</v>
      </c>
      <c r="E32" s="39">
        <f t="shared" si="9"/>
        <v>2416.2100000000005</v>
      </c>
      <c r="F32" s="39">
        <f t="shared" si="7"/>
        <v>2778.6415000000002</v>
      </c>
      <c r="G32" s="39">
        <f t="shared" si="10"/>
        <v>2416.1739130434785</v>
      </c>
      <c r="H32" s="39">
        <f t="shared" si="5"/>
        <v>2778.6</v>
      </c>
      <c r="I32" s="31"/>
    </row>
    <row r="33" spans="1:9" x14ac:dyDescent="0.35">
      <c r="A33" s="33" t="s">
        <v>604</v>
      </c>
      <c r="B33" s="34" t="s">
        <v>273</v>
      </c>
      <c r="C33" s="189">
        <v>3793.3</v>
      </c>
      <c r="D33" s="189">
        <v>3793.3</v>
      </c>
      <c r="E33" s="39">
        <f>+F33</f>
        <v>3933.6521000000002</v>
      </c>
      <c r="F33" s="39">
        <f t="shared" si="7"/>
        <v>3933.6521000000002</v>
      </c>
      <c r="G33" s="39">
        <f>+H33</f>
        <v>3933.6</v>
      </c>
      <c r="H33" s="39">
        <f t="shared" si="5"/>
        <v>3933.6</v>
      </c>
      <c r="I33" s="31" t="s">
        <v>259</v>
      </c>
    </row>
    <row r="34" spans="1:9" x14ac:dyDescent="0.35">
      <c r="A34" s="31" t="s">
        <v>604</v>
      </c>
      <c r="B34" s="31" t="s">
        <v>274</v>
      </c>
      <c r="C34" s="189">
        <v>694.78260869565224</v>
      </c>
      <c r="D34" s="189">
        <v>799</v>
      </c>
      <c r="E34" s="39">
        <f t="shared" si="9"/>
        <v>720.48956521739137</v>
      </c>
      <c r="F34" s="39">
        <f t="shared" si="7"/>
        <v>828.56299999999999</v>
      </c>
      <c r="G34" s="39">
        <f t="shared" si="10"/>
        <v>720.43478260869574</v>
      </c>
      <c r="H34" s="39">
        <f t="shared" si="5"/>
        <v>828.5</v>
      </c>
      <c r="I34" s="31"/>
    </row>
    <row r="35" spans="1:9" x14ac:dyDescent="0.35">
      <c r="A35" s="31" t="s">
        <v>604</v>
      </c>
      <c r="B35" s="31" t="s">
        <v>275</v>
      </c>
      <c r="C35" s="189">
        <v>1034.7826086956522</v>
      </c>
      <c r="D35" s="189">
        <v>1190</v>
      </c>
      <c r="E35" s="39">
        <f t="shared" si="9"/>
        <v>1073.0695652173913</v>
      </c>
      <c r="F35" s="39">
        <f t="shared" si="7"/>
        <v>1234.03</v>
      </c>
      <c r="G35" s="39">
        <f t="shared" si="10"/>
        <v>1073.0434782608697</v>
      </c>
      <c r="H35" s="39">
        <f t="shared" si="5"/>
        <v>1234</v>
      </c>
      <c r="I35" s="31"/>
    </row>
    <row r="36" spans="1:9" x14ac:dyDescent="0.35">
      <c r="A36" s="31" t="s">
        <v>604</v>
      </c>
      <c r="B36" s="31" t="s">
        <v>276</v>
      </c>
      <c r="C36" s="189">
        <v>694.78260869565224</v>
      </c>
      <c r="D36" s="189">
        <v>799</v>
      </c>
      <c r="E36" s="39">
        <f t="shared" si="9"/>
        <v>720.48956521739137</v>
      </c>
      <c r="F36" s="39">
        <f t="shared" si="7"/>
        <v>828.56299999999999</v>
      </c>
      <c r="G36" s="39">
        <f t="shared" si="10"/>
        <v>720.43478260869574</v>
      </c>
      <c r="H36" s="39">
        <f t="shared" si="5"/>
        <v>828.5</v>
      </c>
      <c r="I36" s="31" t="s">
        <v>82</v>
      </c>
    </row>
    <row r="37" spans="1:9" x14ac:dyDescent="0.35">
      <c r="A37" s="31" t="s">
        <v>604</v>
      </c>
      <c r="B37" s="31" t="s">
        <v>277</v>
      </c>
      <c r="C37" s="189">
        <v>1034.7826086956522</v>
      </c>
      <c r="D37" s="189">
        <v>1190</v>
      </c>
      <c r="E37" s="39">
        <f t="shared" si="9"/>
        <v>1073.0695652173913</v>
      </c>
      <c r="F37" s="39">
        <f t="shared" si="7"/>
        <v>1234.03</v>
      </c>
      <c r="G37" s="39">
        <f t="shared" si="10"/>
        <v>1073.0434782608697</v>
      </c>
      <c r="H37" s="39">
        <f t="shared" si="5"/>
        <v>1234</v>
      </c>
      <c r="I37" s="31" t="s">
        <v>82</v>
      </c>
    </row>
    <row r="38" spans="1:9" x14ac:dyDescent="0.35">
      <c r="A38" s="31" t="s">
        <v>604</v>
      </c>
      <c r="B38" s="31" t="s">
        <v>278</v>
      </c>
      <c r="C38" s="189">
        <v>0</v>
      </c>
      <c r="D38" s="189">
        <v>0</v>
      </c>
      <c r="E38" s="39">
        <f t="shared" si="9"/>
        <v>0</v>
      </c>
      <c r="F38" s="39">
        <f t="shared" si="7"/>
        <v>0</v>
      </c>
      <c r="G38" s="39">
        <f t="shared" si="10"/>
        <v>0</v>
      </c>
      <c r="H38" s="39">
        <f t="shared" si="5"/>
        <v>0</v>
      </c>
      <c r="I38" s="31" t="s">
        <v>83</v>
      </c>
    </row>
    <row r="39" spans="1:9" x14ac:dyDescent="0.35">
      <c r="A39" s="31" t="s">
        <v>604</v>
      </c>
      <c r="B39" s="31" t="s">
        <v>279</v>
      </c>
      <c r="C39" s="189">
        <v>0</v>
      </c>
      <c r="D39" s="189">
        <v>0</v>
      </c>
      <c r="E39" s="39">
        <f t="shared" si="9"/>
        <v>0</v>
      </c>
      <c r="F39" s="39">
        <f t="shared" si="7"/>
        <v>0</v>
      </c>
      <c r="G39" s="39">
        <f t="shared" si="10"/>
        <v>0</v>
      </c>
      <c r="H39" s="39">
        <f t="shared" si="5"/>
        <v>0</v>
      </c>
      <c r="I39" s="31" t="s">
        <v>83</v>
      </c>
    </row>
    <row r="40" spans="1:9" x14ac:dyDescent="0.35">
      <c r="A40" s="31" t="s">
        <v>604</v>
      </c>
      <c r="B40" s="31" t="s">
        <v>280</v>
      </c>
      <c r="C40" s="189">
        <v>998.17391304347836</v>
      </c>
      <c r="D40" s="189">
        <v>1147.9000000000001</v>
      </c>
      <c r="E40" s="39">
        <f t="shared" si="9"/>
        <v>1035.1063478260871</v>
      </c>
      <c r="F40" s="39">
        <f t="shared" si="7"/>
        <v>1190.3723</v>
      </c>
      <c r="G40" s="39">
        <f t="shared" si="10"/>
        <v>1035.0434782608695</v>
      </c>
      <c r="H40" s="39">
        <f t="shared" si="5"/>
        <v>1190.3</v>
      </c>
      <c r="I40" s="31"/>
    </row>
    <row r="41" spans="1:9" x14ac:dyDescent="0.35">
      <c r="A41" s="31" t="s">
        <v>604</v>
      </c>
      <c r="B41" s="31" t="s">
        <v>281</v>
      </c>
      <c r="C41" s="189">
        <v>2309.6521739130435</v>
      </c>
      <c r="D41" s="189">
        <v>2656.1</v>
      </c>
      <c r="E41" s="39">
        <f t="shared" si="9"/>
        <v>2395.1093043478263</v>
      </c>
      <c r="F41" s="39">
        <f t="shared" si="7"/>
        <v>2754.3757000000001</v>
      </c>
      <c r="G41" s="39">
        <f t="shared" si="10"/>
        <v>2395.04347826087</v>
      </c>
      <c r="H41" s="39">
        <f t="shared" si="5"/>
        <v>2754.3</v>
      </c>
      <c r="I41" s="31"/>
    </row>
    <row r="42" spans="1:9" x14ac:dyDescent="0.35">
      <c r="A42" s="31" t="s">
        <v>604</v>
      </c>
      <c r="B42" s="31" t="s">
        <v>282</v>
      </c>
      <c r="C42" s="189">
        <v>1286.7826086956522</v>
      </c>
      <c r="D42" s="189">
        <v>1479.8</v>
      </c>
      <c r="E42" s="39">
        <f t="shared" si="9"/>
        <v>1334.3935652173914</v>
      </c>
      <c r="F42" s="39">
        <f t="shared" si="7"/>
        <v>1534.5526</v>
      </c>
      <c r="G42" s="39">
        <f t="shared" si="10"/>
        <v>1334.3478260869567</v>
      </c>
      <c r="H42" s="39">
        <f t="shared" si="5"/>
        <v>1534.5</v>
      </c>
      <c r="I42" s="31"/>
    </row>
    <row r="43" spans="1:9" x14ac:dyDescent="0.35">
      <c r="A43" s="31" t="s">
        <v>604</v>
      </c>
      <c r="B43" s="31" t="s">
        <v>283</v>
      </c>
      <c r="C43" s="189">
        <v>1995.391304347826</v>
      </c>
      <c r="D43" s="189">
        <v>2294.6999999999998</v>
      </c>
      <c r="E43" s="39">
        <f t="shared" si="9"/>
        <v>2069.2207826086956</v>
      </c>
      <c r="F43" s="39">
        <f t="shared" si="7"/>
        <v>2379.6038999999996</v>
      </c>
      <c r="G43" s="39">
        <f t="shared" si="10"/>
        <v>2069.217391304348</v>
      </c>
      <c r="H43" s="39">
        <f t="shared" si="5"/>
        <v>2379.6</v>
      </c>
      <c r="I43" s="31"/>
    </row>
    <row r="44" spans="1:9" x14ac:dyDescent="0.35">
      <c r="A44" s="31" t="s">
        <v>604</v>
      </c>
      <c r="B44" s="31" t="s">
        <v>284</v>
      </c>
      <c r="C44" s="189">
        <v>0</v>
      </c>
      <c r="D44" s="189">
        <v>0</v>
      </c>
      <c r="E44" s="39">
        <f t="shared" si="9"/>
        <v>0</v>
      </c>
      <c r="F44" s="39">
        <f t="shared" si="7"/>
        <v>0</v>
      </c>
      <c r="G44" s="39">
        <f t="shared" si="10"/>
        <v>0</v>
      </c>
      <c r="H44" s="39">
        <f t="shared" si="5"/>
        <v>0</v>
      </c>
      <c r="I44" s="31" t="s">
        <v>285</v>
      </c>
    </row>
    <row r="45" spans="1:9" x14ac:dyDescent="0.35">
      <c r="A45" s="31" t="s">
        <v>604</v>
      </c>
      <c r="B45" s="31" t="s">
        <v>286</v>
      </c>
      <c r="C45" s="189">
        <v>861.39130434782612</v>
      </c>
      <c r="D45" s="189">
        <v>990.6</v>
      </c>
      <c r="E45" s="39">
        <f t="shared" si="9"/>
        <v>893.26278260869583</v>
      </c>
      <c r="F45" s="39">
        <f t="shared" si="7"/>
        <v>1027.2522000000001</v>
      </c>
      <c r="G45" s="39">
        <f t="shared" si="10"/>
        <v>893.21739130434798</v>
      </c>
      <c r="H45" s="39">
        <f t="shared" si="5"/>
        <v>1027.2</v>
      </c>
      <c r="I45" s="31"/>
    </row>
    <row r="46" spans="1:9" x14ac:dyDescent="0.35">
      <c r="A46" s="31" t="s">
        <v>604</v>
      </c>
      <c r="B46" s="31" t="s">
        <v>287</v>
      </c>
      <c r="C46" s="189">
        <v>0</v>
      </c>
      <c r="D46" s="189">
        <v>0</v>
      </c>
      <c r="E46" s="39">
        <f t="shared" si="9"/>
        <v>0</v>
      </c>
      <c r="F46" s="39">
        <f t="shared" si="7"/>
        <v>0</v>
      </c>
      <c r="G46" s="39">
        <f t="shared" si="10"/>
        <v>0</v>
      </c>
      <c r="H46" s="39">
        <f t="shared" si="5"/>
        <v>0</v>
      </c>
      <c r="I46" s="31" t="s">
        <v>285</v>
      </c>
    </row>
    <row r="47" spans="1:9" x14ac:dyDescent="0.35">
      <c r="A47" s="31" t="s">
        <v>604</v>
      </c>
      <c r="B47" s="31" t="s">
        <v>97</v>
      </c>
      <c r="C47" s="189">
        <v>2020.9565217391305</v>
      </c>
      <c r="D47" s="189">
        <v>2324.1</v>
      </c>
      <c r="E47" s="39">
        <f t="shared" si="9"/>
        <v>2095.7319130434785</v>
      </c>
      <c r="F47" s="39">
        <f t="shared" si="7"/>
        <v>2410.0916999999999</v>
      </c>
      <c r="G47" s="39">
        <f t="shared" si="10"/>
        <v>2095.6521739130435</v>
      </c>
      <c r="H47" s="39">
        <f t="shared" si="5"/>
        <v>2410</v>
      </c>
      <c r="I47" s="31"/>
    </row>
    <row r="48" spans="1:9" x14ac:dyDescent="0.35">
      <c r="A48" s="31" t="s">
        <v>288</v>
      </c>
      <c r="B48" s="31" t="s">
        <v>289</v>
      </c>
      <c r="C48" s="189">
        <v>4499.2</v>
      </c>
      <c r="D48" s="189">
        <v>4499.2</v>
      </c>
      <c r="E48" s="39">
        <f>+F48</f>
        <v>4665.6704</v>
      </c>
      <c r="F48" s="39">
        <f t="shared" si="7"/>
        <v>4665.6704</v>
      </c>
      <c r="G48" s="39">
        <f>+H48</f>
        <v>4665.6000000000004</v>
      </c>
      <c r="H48" s="39">
        <f t="shared" si="5"/>
        <v>4665.6000000000004</v>
      </c>
      <c r="I48" s="31" t="s">
        <v>290</v>
      </c>
    </row>
    <row r="49" spans="1:10" x14ac:dyDescent="0.35">
      <c r="A49" s="31" t="s">
        <v>288</v>
      </c>
      <c r="B49" s="31" t="s">
        <v>291</v>
      </c>
      <c r="C49" s="189">
        <v>8999.7999999999993</v>
      </c>
      <c r="D49" s="189">
        <v>8999.7999999999993</v>
      </c>
      <c r="E49" s="39">
        <f t="shared" ref="E49:E50" si="11">+F49</f>
        <v>9332.7925999999989</v>
      </c>
      <c r="F49" s="39">
        <f t="shared" si="7"/>
        <v>9332.7925999999989</v>
      </c>
      <c r="G49" s="39">
        <f t="shared" ref="G49:G50" si="12">+H49</f>
        <v>9332.7000000000007</v>
      </c>
      <c r="H49" s="39">
        <f t="shared" si="5"/>
        <v>9332.7000000000007</v>
      </c>
      <c r="I49" s="31" t="s">
        <v>290</v>
      </c>
    </row>
    <row r="50" spans="1:10" x14ac:dyDescent="0.35">
      <c r="A50" s="31" t="s">
        <v>288</v>
      </c>
      <c r="B50" s="31" t="s">
        <v>292</v>
      </c>
      <c r="C50" s="189">
        <v>17999.900000000001</v>
      </c>
      <c r="D50" s="189">
        <v>17999.900000000001</v>
      </c>
      <c r="E50" s="39">
        <f t="shared" si="11"/>
        <v>18665.8963</v>
      </c>
      <c r="F50" s="39">
        <f t="shared" si="7"/>
        <v>18665.8963</v>
      </c>
      <c r="G50" s="39">
        <f t="shared" si="12"/>
        <v>18665.8</v>
      </c>
      <c r="H50" s="39">
        <f t="shared" si="5"/>
        <v>18665.8</v>
      </c>
      <c r="I50" s="31" t="s">
        <v>290</v>
      </c>
    </row>
    <row r="51" spans="1:10" x14ac:dyDescent="0.35">
      <c r="A51" s="31" t="s">
        <v>253</v>
      </c>
      <c r="B51" s="31" t="s">
        <v>236</v>
      </c>
      <c r="C51" s="189">
        <v>2153.826086956522</v>
      </c>
      <c r="D51" s="189">
        <v>2476.9</v>
      </c>
      <c r="E51" s="39">
        <f t="shared" si="9"/>
        <v>2233.5176521739136</v>
      </c>
      <c r="F51" s="39">
        <f t="shared" si="7"/>
        <v>2568.5453000000002</v>
      </c>
      <c r="G51" s="39">
        <f t="shared" ref="G51:G58" si="13">+H51/1.15</f>
        <v>2233.4782608695655</v>
      </c>
      <c r="H51" s="39">
        <f t="shared" si="5"/>
        <v>2568.5</v>
      </c>
      <c r="I51" s="37"/>
    </row>
    <row r="52" spans="1:10" x14ac:dyDescent="0.35">
      <c r="A52" s="31" t="s">
        <v>251</v>
      </c>
      <c r="B52" s="31" t="s">
        <v>293</v>
      </c>
      <c r="C52" s="189">
        <v>0</v>
      </c>
      <c r="D52" s="191">
        <v>0</v>
      </c>
      <c r="E52" s="39">
        <f t="shared" si="9"/>
        <v>0</v>
      </c>
      <c r="F52" s="39">
        <f t="shared" si="7"/>
        <v>0</v>
      </c>
      <c r="G52" s="39">
        <f t="shared" si="13"/>
        <v>0</v>
      </c>
      <c r="H52" s="39">
        <f t="shared" si="5"/>
        <v>0</v>
      </c>
      <c r="I52" s="31" t="s">
        <v>83</v>
      </c>
    </row>
    <row r="53" spans="1:10" x14ac:dyDescent="0.35">
      <c r="A53" s="31" t="s">
        <v>251</v>
      </c>
      <c r="B53" s="31" t="s">
        <v>294</v>
      </c>
      <c r="C53" s="189">
        <v>0</v>
      </c>
      <c r="D53" s="191">
        <v>0</v>
      </c>
      <c r="E53" s="39">
        <f t="shared" si="9"/>
        <v>0</v>
      </c>
      <c r="F53" s="39">
        <f t="shared" si="7"/>
        <v>0</v>
      </c>
      <c r="G53" s="39">
        <f t="shared" si="13"/>
        <v>0</v>
      </c>
      <c r="H53" s="39">
        <f t="shared" si="5"/>
        <v>0</v>
      </c>
      <c r="I53" s="31" t="s">
        <v>83</v>
      </c>
    </row>
    <row r="54" spans="1:10" x14ac:dyDescent="0.35">
      <c r="A54" s="31" t="s">
        <v>251</v>
      </c>
      <c r="B54" s="31" t="s">
        <v>295</v>
      </c>
      <c r="C54" s="189">
        <v>0</v>
      </c>
      <c r="D54" s="191">
        <v>0</v>
      </c>
      <c r="E54" s="39">
        <f t="shared" si="9"/>
        <v>0</v>
      </c>
      <c r="F54" s="39">
        <f t="shared" si="7"/>
        <v>0</v>
      </c>
      <c r="G54" s="39">
        <f t="shared" si="13"/>
        <v>0</v>
      </c>
      <c r="H54" s="39">
        <f t="shared" si="5"/>
        <v>0</v>
      </c>
      <c r="I54" s="31" t="s">
        <v>83</v>
      </c>
    </row>
    <row r="55" spans="1:10" x14ac:dyDescent="0.35">
      <c r="A55" s="31" t="s">
        <v>251</v>
      </c>
      <c r="B55" s="31" t="s">
        <v>296</v>
      </c>
      <c r="C55" s="189">
        <v>0</v>
      </c>
      <c r="D55" s="191">
        <v>0</v>
      </c>
      <c r="E55" s="39">
        <f t="shared" si="9"/>
        <v>0</v>
      </c>
      <c r="F55" s="39">
        <f t="shared" si="7"/>
        <v>0</v>
      </c>
      <c r="G55" s="39">
        <f t="shared" si="13"/>
        <v>0</v>
      </c>
      <c r="H55" s="39">
        <f t="shared" si="5"/>
        <v>0</v>
      </c>
      <c r="I55" s="31" t="s">
        <v>83</v>
      </c>
    </row>
    <row r="56" spans="1:10" x14ac:dyDescent="0.35">
      <c r="A56" s="31" t="s">
        <v>251</v>
      </c>
      <c r="B56" s="31" t="s">
        <v>297</v>
      </c>
      <c r="C56" s="189">
        <v>0</v>
      </c>
      <c r="D56" s="191">
        <v>0</v>
      </c>
      <c r="E56" s="39">
        <f t="shared" si="9"/>
        <v>0</v>
      </c>
      <c r="F56" s="39">
        <f t="shared" si="7"/>
        <v>0</v>
      </c>
      <c r="G56" s="39">
        <f t="shared" si="13"/>
        <v>0</v>
      </c>
      <c r="H56" s="39">
        <f t="shared" si="5"/>
        <v>0</v>
      </c>
      <c r="I56" s="31" t="s">
        <v>83</v>
      </c>
    </row>
    <row r="57" spans="1:10" x14ac:dyDescent="0.35">
      <c r="A57" s="31" t="s">
        <v>251</v>
      </c>
      <c r="B57" s="31" t="s">
        <v>298</v>
      </c>
      <c r="C57" s="189">
        <v>0</v>
      </c>
      <c r="D57" s="191">
        <v>0</v>
      </c>
      <c r="E57" s="39">
        <f t="shared" si="9"/>
        <v>0</v>
      </c>
      <c r="F57" s="39">
        <f t="shared" si="7"/>
        <v>0</v>
      </c>
      <c r="G57" s="39">
        <f t="shared" si="13"/>
        <v>0</v>
      </c>
      <c r="H57" s="39">
        <f t="shared" si="5"/>
        <v>0</v>
      </c>
      <c r="I57" s="31" t="s">
        <v>83</v>
      </c>
    </row>
    <row r="58" spans="1:10" x14ac:dyDescent="0.35">
      <c r="A58" s="31" t="s">
        <v>251</v>
      </c>
      <c r="B58" s="31" t="s">
        <v>299</v>
      </c>
      <c r="C58" s="189">
        <v>0</v>
      </c>
      <c r="D58" s="191">
        <v>0</v>
      </c>
      <c r="E58" s="39">
        <f t="shared" si="9"/>
        <v>0</v>
      </c>
      <c r="F58" s="39">
        <f t="shared" si="7"/>
        <v>0</v>
      </c>
      <c r="G58" s="39">
        <f t="shared" si="13"/>
        <v>0</v>
      </c>
      <c r="H58" s="39">
        <f t="shared" si="5"/>
        <v>0</v>
      </c>
      <c r="I58" s="31" t="s">
        <v>83</v>
      </c>
    </row>
    <row r="59" spans="1:10" ht="26.25" customHeight="1" x14ac:dyDescent="0.35">
      <c r="A59" s="310" t="s">
        <v>691</v>
      </c>
      <c r="B59" s="311"/>
      <c r="C59" s="311"/>
      <c r="D59" s="311"/>
      <c r="E59" s="311"/>
      <c r="F59" s="311"/>
      <c r="G59" s="311"/>
      <c r="H59" s="311"/>
      <c r="I59" s="311"/>
    </row>
    <row r="60" spans="1:10" x14ac:dyDescent="0.35">
      <c r="A60" s="312" t="s">
        <v>18</v>
      </c>
      <c r="B60" s="312" t="s">
        <v>247</v>
      </c>
      <c r="C60" s="314" t="s">
        <v>690</v>
      </c>
      <c r="D60" s="315"/>
      <c r="E60" s="316" t="s">
        <v>726</v>
      </c>
      <c r="F60" s="317"/>
      <c r="G60" s="316" t="s">
        <v>727</v>
      </c>
      <c r="H60" s="317"/>
      <c r="I60" s="312" t="s">
        <v>587</v>
      </c>
    </row>
    <row r="61" spans="1:10" x14ac:dyDescent="0.35">
      <c r="A61" s="313"/>
      <c r="B61" s="313"/>
      <c r="C61" s="188" t="s">
        <v>248</v>
      </c>
      <c r="D61" s="187" t="s">
        <v>249</v>
      </c>
      <c r="E61" s="200" t="s">
        <v>248</v>
      </c>
      <c r="F61" s="201" t="s">
        <v>249</v>
      </c>
      <c r="G61" s="200" t="s">
        <v>248</v>
      </c>
      <c r="H61" s="201" t="s">
        <v>249</v>
      </c>
      <c r="I61" s="313"/>
    </row>
    <row r="62" spans="1:10" x14ac:dyDescent="0.35">
      <c r="A62" s="318" t="s">
        <v>300</v>
      </c>
      <c r="B62" s="318"/>
      <c r="C62" s="318"/>
      <c r="D62" s="318"/>
      <c r="E62" s="318"/>
      <c r="F62" s="318"/>
      <c r="G62" s="318"/>
      <c r="H62" s="318"/>
      <c r="I62" s="319"/>
      <c r="J62">
        <v>1.06</v>
      </c>
    </row>
    <row r="63" spans="1:10" x14ac:dyDescent="0.35">
      <c r="A63" s="31" t="s">
        <v>604</v>
      </c>
      <c r="B63" s="31" t="s">
        <v>301</v>
      </c>
      <c r="C63" s="189">
        <v>478.5</v>
      </c>
      <c r="D63" s="189">
        <v>478.5</v>
      </c>
      <c r="E63" s="39">
        <f>+F63</f>
        <v>496.2045</v>
      </c>
      <c r="F63" s="39">
        <f>+D63+(D63*0.037)</f>
        <v>496.2045</v>
      </c>
      <c r="G63" s="39">
        <f>+H63</f>
        <v>496.2</v>
      </c>
      <c r="H63" s="39">
        <f t="shared" ref="H63:H94" si="14">ROUNDDOWN(F63,1)</f>
        <v>496.2</v>
      </c>
      <c r="I63" s="31" t="s">
        <v>259</v>
      </c>
      <c r="J63">
        <f>C63*$J$62</f>
        <v>507.21000000000004</v>
      </c>
    </row>
    <row r="64" spans="1:10" x14ac:dyDescent="0.35">
      <c r="A64" s="31" t="s">
        <v>604</v>
      </c>
      <c r="B64" s="31" t="s">
        <v>302</v>
      </c>
      <c r="C64" s="189">
        <v>478.5</v>
      </c>
      <c r="D64" s="189">
        <v>478.5</v>
      </c>
      <c r="E64" s="39">
        <f t="shared" ref="E64:E65" si="15">+F64</f>
        <v>496.2045</v>
      </c>
      <c r="F64" s="39">
        <f t="shared" ref="F64:F72" si="16">+D64+(D64*0.037)</f>
        <v>496.2045</v>
      </c>
      <c r="G64" s="39">
        <f t="shared" ref="G64:G65" si="17">+H64</f>
        <v>496.2</v>
      </c>
      <c r="H64" s="39">
        <f t="shared" si="14"/>
        <v>496.2</v>
      </c>
      <c r="I64" s="31" t="s">
        <v>259</v>
      </c>
      <c r="J64">
        <f t="shared" ref="J64:J72" si="18">C64*$J$62</f>
        <v>507.21000000000004</v>
      </c>
    </row>
    <row r="65" spans="1:10" x14ac:dyDescent="0.35">
      <c r="A65" s="31" t="s">
        <v>604</v>
      </c>
      <c r="B65" s="31" t="s">
        <v>303</v>
      </c>
      <c r="C65" s="189">
        <v>0</v>
      </c>
      <c r="D65" s="189">
        <v>0</v>
      </c>
      <c r="E65" s="39">
        <f t="shared" si="15"/>
        <v>0</v>
      </c>
      <c r="F65" s="39">
        <f t="shared" si="16"/>
        <v>0</v>
      </c>
      <c r="G65" s="39">
        <f t="shared" si="17"/>
        <v>0</v>
      </c>
      <c r="H65" s="39">
        <f t="shared" si="14"/>
        <v>0</v>
      </c>
      <c r="I65" s="31" t="s">
        <v>259</v>
      </c>
      <c r="J65">
        <f t="shared" si="18"/>
        <v>0</v>
      </c>
    </row>
    <row r="66" spans="1:10" x14ac:dyDescent="0.35">
      <c r="A66" s="31" t="s">
        <v>604</v>
      </c>
      <c r="B66" s="31" t="s">
        <v>304</v>
      </c>
      <c r="C66" s="189">
        <v>99.478260869565233</v>
      </c>
      <c r="D66" s="189">
        <v>114.4</v>
      </c>
      <c r="E66" s="39">
        <f t="shared" ref="E66:E94" si="19">+F66/1.15</f>
        <v>103.15895652173914</v>
      </c>
      <c r="F66" s="39">
        <f t="shared" si="16"/>
        <v>118.6328</v>
      </c>
      <c r="G66" s="39">
        <f t="shared" ref="G66:G68" si="20">+H66/1.15</f>
        <v>103.1304347826087</v>
      </c>
      <c r="H66" s="39">
        <f t="shared" si="14"/>
        <v>118.6</v>
      </c>
      <c r="I66" s="31"/>
      <c r="J66">
        <f t="shared" si="18"/>
        <v>105.44695652173915</v>
      </c>
    </row>
    <row r="67" spans="1:10" x14ac:dyDescent="0.35">
      <c r="A67" s="31" t="s">
        <v>604</v>
      </c>
      <c r="B67" s="31" t="s">
        <v>305</v>
      </c>
      <c r="C67" s="189">
        <v>99.478260869565233</v>
      </c>
      <c r="D67" s="189">
        <v>114.4</v>
      </c>
      <c r="E67" s="39">
        <f t="shared" si="19"/>
        <v>103.15895652173914</v>
      </c>
      <c r="F67" s="39">
        <f t="shared" si="16"/>
        <v>118.6328</v>
      </c>
      <c r="G67" s="39">
        <f t="shared" si="20"/>
        <v>103.1304347826087</v>
      </c>
      <c r="H67" s="39">
        <f t="shared" si="14"/>
        <v>118.6</v>
      </c>
      <c r="I67" s="31"/>
      <c r="J67">
        <f t="shared" si="18"/>
        <v>105.44695652173915</v>
      </c>
    </row>
    <row r="68" spans="1:10" x14ac:dyDescent="0.35">
      <c r="A68" s="31" t="s">
        <v>604</v>
      </c>
      <c r="B68" s="31" t="s">
        <v>306</v>
      </c>
      <c r="C68" s="189">
        <v>0</v>
      </c>
      <c r="D68" s="189">
        <v>0</v>
      </c>
      <c r="E68" s="39">
        <f t="shared" si="19"/>
        <v>0</v>
      </c>
      <c r="F68" s="39">
        <f t="shared" si="16"/>
        <v>0</v>
      </c>
      <c r="G68" s="39">
        <f t="shared" si="20"/>
        <v>0</v>
      </c>
      <c r="H68" s="39">
        <f t="shared" si="14"/>
        <v>0</v>
      </c>
      <c r="I68" s="31" t="s">
        <v>109</v>
      </c>
      <c r="J68">
        <f t="shared" si="18"/>
        <v>0</v>
      </c>
    </row>
    <row r="69" spans="1:10" x14ac:dyDescent="0.35">
      <c r="A69" s="31" t="s">
        <v>288</v>
      </c>
      <c r="B69" s="31" t="s">
        <v>307</v>
      </c>
      <c r="C69" s="189">
        <v>1595.2</v>
      </c>
      <c r="D69" s="189">
        <v>1595.2</v>
      </c>
      <c r="E69" s="39">
        <f>+F69</f>
        <v>1654.2224000000001</v>
      </c>
      <c r="F69" s="39">
        <f t="shared" si="16"/>
        <v>1654.2224000000001</v>
      </c>
      <c r="G69" s="39">
        <f>+H69</f>
        <v>1654.2</v>
      </c>
      <c r="H69" s="39">
        <f t="shared" si="14"/>
        <v>1654.2</v>
      </c>
      <c r="I69" s="31" t="s">
        <v>290</v>
      </c>
      <c r="J69">
        <f t="shared" si="18"/>
        <v>1690.912</v>
      </c>
    </row>
    <row r="70" spans="1:10" x14ac:dyDescent="0.35">
      <c r="A70" s="31" t="s">
        <v>288</v>
      </c>
      <c r="B70" s="31" t="s">
        <v>308</v>
      </c>
      <c r="C70" s="189">
        <v>1595.2</v>
      </c>
      <c r="D70" s="189">
        <v>1595.2</v>
      </c>
      <c r="E70" s="39">
        <f>+F70</f>
        <v>1654.2224000000001</v>
      </c>
      <c r="F70" s="39">
        <f t="shared" si="16"/>
        <v>1654.2224000000001</v>
      </c>
      <c r="G70" s="39">
        <f>+H70</f>
        <v>1654.2</v>
      </c>
      <c r="H70" s="39">
        <f t="shared" si="14"/>
        <v>1654.2</v>
      </c>
      <c r="I70" s="31" t="s">
        <v>290</v>
      </c>
      <c r="J70">
        <f t="shared" si="18"/>
        <v>1690.912</v>
      </c>
    </row>
    <row r="71" spans="1:10" x14ac:dyDescent="0.35">
      <c r="A71" s="31" t="s">
        <v>251</v>
      </c>
      <c r="B71" s="31" t="s">
        <v>309</v>
      </c>
      <c r="C71" s="189">
        <v>0</v>
      </c>
      <c r="D71" s="189">
        <v>0</v>
      </c>
      <c r="E71" s="39">
        <f t="shared" si="19"/>
        <v>0</v>
      </c>
      <c r="F71" s="39">
        <f t="shared" si="16"/>
        <v>0</v>
      </c>
      <c r="G71" s="39">
        <f t="shared" ref="G71:G94" si="21">+H71/1.15</f>
        <v>0</v>
      </c>
      <c r="H71" s="39">
        <f t="shared" si="14"/>
        <v>0</v>
      </c>
      <c r="I71" s="31" t="s">
        <v>83</v>
      </c>
    </row>
    <row r="72" spans="1:10" x14ac:dyDescent="0.35">
      <c r="A72" s="31" t="s">
        <v>604</v>
      </c>
      <c r="B72" s="31" t="s">
        <v>310</v>
      </c>
      <c r="C72" s="189">
        <v>409.13043478260875</v>
      </c>
      <c r="D72" s="189">
        <v>470.5</v>
      </c>
      <c r="E72" s="39">
        <f t="shared" si="19"/>
        <v>424.26826086956527</v>
      </c>
      <c r="F72" s="39">
        <f t="shared" si="16"/>
        <v>487.9085</v>
      </c>
      <c r="G72" s="39">
        <f t="shared" si="21"/>
        <v>424.26086956521738</v>
      </c>
      <c r="H72" s="39">
        <f t="shared" si="14"/>
        <v>487.9</v>
      </c>
      <c r="I72" s="31"/>
      <c r="J72">
        <f t="shared" si="18"/>
        <v>433.67826086956529</v>
      </c>
    </row>
    <row r="73" spans="1:10" x14ac:dyDescent="0.35">
      <c r="A73" s="318" t="s">
        <v>680</v>
      </c>
      <c r="B73" s="318"/>
      <c r="C73" s="318"/>
      <c r="D73" s="318"/>
      <c r="E73" s="318"/>
      <c r="F73" s="318"/>
      <c r="G73" s="318"/>
      <c r="H73" s="318"/>
      <c r="I73" s="319"/>
    </row>
    <row r="74" spans="1:10" x14ac:dyDescent="0.35">
      <c r="A74" s="31" t="s">
        <v>604</v>
      </c>
      <c r="B74" s="31" t="s">
        <v>679</v>
      </c>
      <c r="C74" s="189">
        <v>228.1</v>
      </c>
      <c r="D74" s="189">
        <v>228.1</v>
      </c>
      <c r="E74" s="39">
        <f>+F74</f>
        <v>236.53969999999998</v>
      </c>
      <c r="F74" s="39">
        <f>+D74+(D74*0.037)</f>
        <v>236.53969999999998</v>
      </c>
      <c r="G74" s="39">
        <f>+H74</f>
        <v>236.5</v>
      </c>
      <c r="H74" s="39">
        <f t="shared" ref="H74" si="22">ROUNDDOWN(F74,1)</f>
        <v>236.5</v>
      </c>
      <c r="I74" s="31"/>
      <c r="J74">
        <f>D74*1.06</f>
        <v>241.786</v>
      </c>
    </row>
    <row r="75" spans="1:10" x14ac:dyDescent="0.35">
      <c r="A75" s="31" t="s">
        <v>604</v>
      </c>
      <c r="B75" s="31" t="s">
        <v>681</v>
      </c>
      <c r="C75" s="189">
        <v>262.52173913043481</v>
      </c>
      <c r="D75" s="189">
        <v>301.89999999999998</v>
      </c>
      <c r="E75" s="39">
        <f t="shared" ref="E75" si="23">+F75/1.15</f>
        <v>272.23504347826088</v>
      </c>
      <c r="F75" s="39">
        <f>+D75+(D75*0.037)</f>
        <v>313.07029999999997</v>
      </c>
      <c r="G75" s="39">
        <f t="shared" ref="G75" si="24">+H75/1.15</f>
        <v>272.17391304347831</v>
      </c>
      <c r="H75" s="39">
        <f t="shared" si="14"/>
        <v>313</v>
      </c>
      <c r="I75" s="31"/>
      <c r="J75">
        <f>D75*1.06</f>
        <v>320.01400000000001</v>
      </c>
    </row>
    <row r="76" spans="1:10" x14ac:dyDescent="0.35">
      <c r="A76" s="318" t="s">
        <v>311</v>
      </c>
      <c r="B76" s="318"/>
      <c r="C76" s="318"/>
      <c r="D76" s="318"/>
      <c r="E76" s="318"/>
      <c r="F76" s="318"/>
      <c r="G76" s="318"/>
      <c r="H76" s="318"/>
      <c r="I76" s="319"/>
    </row>
    <row r="77" spans="1:10" x14ac:dyDescent="0.35">
      <c r="A77" s="31" t="s">
        <v>253</v>
      </c>
      <c r="B77" s="31" t="s">
        <v>312</v>
      </c>
      <c r="C77" s="189">
        <v>123.73913043478262</v>
      </c>
      <c r="D77" s="189">
        <v>142.30000000000001</v>
      </c>
      <c r="E77" s="39">
        <f t="shared" si="19"/>
        <v>128.31747826086956</v>
      </c>
      <c r="F77" s="39">
        <f>+D77+(D77*0.037)</f>
        <v>147.5651</v>
      </c>
      <c r="G77" s="39">
        <f t="shared" si="21"/>
        <v>128.2608695652174</v>
      </c>
      <c r="H77" s="39">
        <f t="shared" si="14"/>
        <v>147.5</v>
      </c>
      <c r="I77" s="31"/>
      <c r="J77">
        <f>D77*1.06</f>
        <v>150.83800000000002</v>
      </c>
    </row>
    <row r="78" spans="1:10" x14ac:dyDescent="0.35">
      <c r="A78" s="318" t="s">
        <v>313</v>
      </c>
      <c r="B78" s="318"/>
      <c r="C78" s="318"/>
      <c r="D78" s="318"/>
      <c r="E78" s="318"/>
      <c r="F78" s="318"/>
      <c r="G78" s="318"/>
      <c r="H78" s="318"/>
      <c r="I78" s="319"/>
    </row>
    <row r="79" spans="1:10" x14ac:dyDescent="0.35">
      <c r="A79" s="31" t="s">
        <v>251</v>
      </c>
      <c r="B79" s="31" t="s">
        <v>314</v>
      </c>
      <c r="C79" s="189">
        <v>925.91304347826087</v>
      </c>
      <c r="D79" s="189">
        <v>1064.8</v>
      </c>
      <c r="E79" s="39">
        <f t="shared" si="19"/>
        <v>960.17182608695657</v>
      </c>
      <c r="F79" s="39">
        <f>+D79+(D79*0.037)</f>
        <v>1104.1976</v>
      </c>
      <c r="G79" s="39">
        <f t="shared" si="21"/>
        <v>960.08695652173913</v>
      </c>
      <c r="H79" s="39">
        <f t="shared" si="14"/>
        <v>1104.0999999999999</v>
      </c>
      <c r="I79" s="38" t="s">
        <v>315</v>
      </c>
      <c r="J79">
        <f>D79*1.06</f>
        <v>1128.6880000000001</v>
      </c>
    </row>
    <row r="80" spans="1:10" x14ac:dyDescent="0.35">
      <c r="A80" s="31" t="s">
        <v>251</v>
      </c>
      <c r="B80" s="31" t="s">
        <v>606</v>
      </c>
      <c r="C80" s="189">
        <v>0</v>
      </c>
      <c r="D80" s="189">
        <v>0</v>
      </c>
      <c r="E80" s="39">
        <f t="shared" si="19"/>
        <v>0</v>
      </c>
      <c r="F80" s="39">
        <f t="shared" ref="F80:F94" si="25">+D80+(D80*0.037)</f>
        <v>0</v>
      </c>
      <c r="G80" s="39">
        <f t="shared" si="21"/>
        <v>0</v>
      </c>
      <c r="H80" s="39">
        <f t="shared" si="14"/>
        <v>0</v>
      </c>
      <c r="I80" s="38" t="s">
        <v>607</v>
      </c>
      <c r="J80">
        <f t="shared" ref="J80:J94" si="26">D80*1.06</f>
        <v>0</v>
      </c>
    </row>
    <row r="81" spans="1:10" x14ac:dyDescent="0.35">
      <c r="A81" s="31" t="s">
        <v>253</v>
      </c>
      <c r="B81" s="31" t="s">
        <v>316</v>
      </c>
      <c r="C81" s="189">
        <v>322.95652173913044</v>
      </c>
      <c r="D81" s="189">
        <v>371.4</v>
      </c>
      <c r="E81" s="39">
        <f t="shared" si="19"/>
        <v>334.90591304347828</v>
      </c>
      <c r="F81" s="39">
        <f t="shared" si="25"/>
        <v>385.14179999999999</v>
      </c>
      <c r="G81" s="39">
        <f t="shared" si="21"/>
        <v>334.86956521739137</v>
      </c>
      <c r="H81" s="39">
        <f t="shared" si="14"/>
        <v>385.1</v>
      </c>
      <c r="I81" s="38" t="s">
        <v>317</v>
      </c>
      <c r="J81">
        <f t="shared" si="26"/>
        <v>393.68399999999997</v>
      </c>
    </row>
    <row r="82" spans="1:10" x14ac:dyDescent="0.35">
      <c r="A82" s="31" t="s">
        <v>253</v>
      </c>
      <c r="B82" s="31" t="s">
        <v>608</v>
      </c>
      <c r="C82" s="189">
        <v>0</v>
      </c>
      <c r="D82" s="189">
        <v>0</v>
      </c>
      <c r="E82" s="39">
        <f t="shared" si="19"/>
        <v>0</v>
      </c>
      <c r="F82" s="39">
        <f t="shared" si="25"/>
        <v>0</v>
      </c>
      <c r="G82" s="39">
        <f t="shared" si="21"/>
        <v>0</v>
      </c>
      <c r="H82" s="39">
        <f t="shared" si="14"/>
        <v>0</v>
      </c>
      <c r="I82" s="38" t="s">
        <v>607</v>
      </c>
      <c r="J82">
        <f t="shared" si="26"/>
        <v>0</v>
      </c>
    </row>
    <row r="83" spans="1:10" x14ac:dyDescent="0.35">
      <c r="A83" s="31" t="s">
        <v>318</v>
      </c>
      <c r="B83" s="31" t="s">
        <v>316</v>
      </c>
      <c r="C83" s="189">
        <v>322.95652173913044</v>
      </c>
      <c r="D83" s="189">
        <v>371.4</v>
      </c>
      <c r="E83" s="39">
        <f t="shared" si="19"/>
        <v>334.90591304347828</v>
      </c>
      <c r="F83" s="39">
        <f t="shared" si="25"/>
        <v>385.14179999999999</v>
      </c>
      <c r="G83" s="39">
        <f t="shared" si="21"/>
        <v>334.86956521739137</v>
      </c>
      <c r="H83" s="39">
        <f t="shared" si="14"/>
        <v>385.1</v>
      </c>
      <c r="I83" s="38" t="s">
        <v>319</v>
      </c>
      <c r="J83">
        <f t="shared" si="26"/>
        <v>393.68399999999997</v>
      </c>
    </row>
    <row r="84" spans="1:10" x14ac:dyDescent="0.35">
      <c r="A84" s="31" t="s">
        <v>318</v>
      </c>
      <c r="B84" s="31" t="s">
        <v>608</v>
      </c>
      <c r="C84" s="189">
        <v>0</v>
      </c>
      <c r="D84" s="189">
        <v>0</v>
      </c>
      <c r="E84" s="39">
        <f t="shared" si="19"/>
        <v>0</v>
      </c>
      <c r="F84" s="39">
        <f t="shared" si="25"/>
        <v>0</v>
      </c>
      <c r="G84" s="39">
        <f t="shared" si="21"/>
        <v>0</v>
      </c>
      <c r="H84" s="39">
        <f t="shared" si="14"/>
        <v>0</v>
      </c>
      <c r="I84" s="38" t="s">
        <v>607</v>
      </c>
      <c r="J84">
        <f t="shared" si="26"/>
        <v>0</v>
      </c>
    </row>
    <row r="85" spans="1:10" x14ac:dyDescent="0.35">
      <c r="A85" s="31" t="s">
        <v>320</v>
      </c>
      <c r="B85" s="31" t="s">
        <v>316</v>
      </c>
      <c r="C85" s="189">
        <v>92.782608695652186</v>
      </c>
      <c r="D85" s="189">
        <v>106.7</v>
      </c>
      <c r="E85" s="39">
        <f t="shared" si="19"/>
        <v>96.215565217391315</v>
      </c>
      <c r="F85" s="39">
        <f t="shared" si="25"/>
        <v>110.64790000000001</v>
      </c>
      <c r="G85" s="39">
        <f t="shared" si="21"/>
        <v>96.173913043478265</v>
      </c>
      <c r="H85" s="39">
        <f t="shared" si="14"/>
        <v>110.6</v>
      </c>
      <c r="I85" s="38" t="s">
        <v>317</v>
      </c>
      <c r="J85">
        <f t="shared" si="26"/>
        <v>113.102</v>
      </c>
    </row>
    <row r="86" spans="1:10" x14ac:dyDescent="0.35">
      <c r="A86" s="31" t="s">
        <v>320</v>
      </c>
      <c r="B86" s="31" t="s">
        <v>608</v>
      </c>
      <c r="C86" s="189">
        <v>0</v>
      </c>
      <c r="D86" s="189">
        <v>0</v>
      </c>
      <c r="E86" s="39">
        <f t="shared" si="19"/>
        <v>0</v>
      </c>
      <c r="F86" s="39">
        <f t="shared" si="25"/>
        <v>0</v>
      </c>
      <c r="G86" s="39">
        <f t="shared" si="21"/>
        <v>0</v>
      </c>
      <c r="H86" s="39">
        <f t="shared" si="14"/>
        <v>0</v>
      </c>
      <c r="I86" s="38" t="s">
        <v>607</v>
      </c>
      <c r="J86">
        <f t="shared" si="26"/>
        <v>0</v>
      </c>
    </row>
    <row r="87" spans="1:10" x14ac:dyDescent="0.35">
      <c r="A87" s="31" t="s">
        <v>254</v>
      </c>
      <c r="B87" s="31" t="s">
        <v>321</v>
      </c>
      <c r="C87" s="189">
        <v>42.956521739130437</v>
      </c>
      <c r="D87" s="189">
        <v>49.4</v>
      </c>
      <c r="E87" s="39">
        <f t="shared" si="19"/>
        <v>44.545913043478265</v>
      </c>
      <c r="F87" s="39">
        <f t="shared" si="25"/>
        <v>51.227800000000002</v>
      </c>
      <c r="G87" s="39">
        <f t="shared" si="21"/>
        <v>44.521739130434788</v>
      </c>
      <c r="H87" s="39">
        <f t="shared" si="14"/>
        <v>51.2</v>
      </c>
      <c r="I87" s="38" t="s">
        <v>322</v>
      </c>
      <c r="J87">
        <f t="shared" si="26"/>
        <v>52.364000000000004</v>
      </c>
    </row>
    <row r="88" spans="1:10" x14ac:dyDescent="0.35">
      <c r="A88" s="31" t="s">
        <v>251</v>
      </c>
      <c r="B88" s="31" t="s">
        <v>323</v>
      </c>
      <c r="C88" s="189">
        <v>48.434782608695656</v>
      </c>
      <c r="D88" s="189">
        <v>55.7</v>
      </c>
      <c r="E88" s="39">
        <f t="shared" si="19"/>
        <v>50.226869565217399</v>
      </c>
      <c r="F88" s="39">
        <f t="shared" si="25"/>
        <v>57.760900000000007</v>
      </c>
      <c r="G88" s="39">
        <f t="shared" si="21"/>
        <v>50.173913043478265</v>
      </c>
      <c r="H88" s="39">
        <f t="shared" si="14"/>
        <v>57.7</v>
      </c>
      <c r="I88" s="31"/>
      <c r="J88">
        <f t="shared" si="26"/>
        <v>59.042000000000009</v>
      </c>
    </row>
    <row r="89" spans="1:10" x14ac:dyDescent="0.35">
      <c r="A89" s="31" t="s">
        <v>251</v>
      </c>
      <c r="B89" s="31" t="s">
        <v>324</v>
      </c>
      <c r="C89" s="189">
        <v>0</v>
      </c>
      <c r="D89" s="189">
        <v>0</v>
      </c>
      <c r="E89" s="39">
        <f t="shared" si="19"/>
        <v>0</v>
      </c>
      <c r="F89" s="39">
        <f t="shared" si="25"/>
        <v>0</v>
      </c>
      <c r="G89" s="39">
        <f t="shared" si="21"/>
        <v>0</v>
      </c>
      <c r="H89" s="39">
        <f t="shared" si="14"/>
        <v>0</v>
      </c>
      <c r="I89" s="31" t="s">
        <v>83</v>
      </c>
    </row>
    <row r="90" spans="1:10" x14ac:dyDescent="0.35">
      <c r="A90" s="31" t="s">
        <v>251</v>
      </c>
      <c r="B90" s="31" t="s">
        <v>325</v>
      </c>
      <c r="C90" s="189">
        <v>197.91304347826087</v>
      </c>
      <c r="D90" s="189">
        <v>227.6</v>
      </c>
      <c r="E90" s="39">
        <f t="shared" si="19"/>
        <v>205.23582608695654</v>
      </c>
      <c r="F90" s="39">
        <f t="shared" si="25"/>
        <v>236.02119999999999</v>
      </c>
      <c r="G90" s="39">
        <f t="shared" si="21"/>
        <v>205.21739130434784</v>
      </c>
      <c r="H90" s="39">
        <f t="shared" si="14"/>
        <v>236</v>
      </c>
      <c r="I90" s="31"/>
      <c r="J90">
        <f t="shared" si="26"/>
        <v>241.256</v>
      </c>
    </row>
    <row r="91" spans="1:10" x14ac:dyDescent="0.35">
      <c r="A91" s="31" t="s">
        <v>251</v>
      </c>
      <c r="B91" s="31" t="s">
        <v>326</v>
      </c>
      <c r="C91" s="189">
        <v>396.95652173913044</v>
      </c>
      <c r="D91" s="189">
        <v>456.5</v>
      </c>
      <c r="E91" s="39">
        <f t="shared" si="19"/>
        <v>411.64391304347828</v>
      </c>
      <c r="F91" s="39">
        <f t="shared" si="25"/>
        <v>473.39049999999997</v>
      </c>
      <c r="G91" s="39">
        <f t="shared" si="21"/>
        <v>411.56521739130437</v>
      </c>
      <c r="H91" s="39">
        <f t="shared" si="14"/>
        <v>473.3</v>
      </c>
      <c r="I91" s="31"/>
      <c r="J91">
        <f t="shared" si="26"/>
        <v>483.89000000000004</v>
      </c>
    </row>
    <row r="92" spans="1:10" x14ac:dyDescent="0.35">
      <c r="A92" s="31" t="s">
        <v>251</v>
      </c>
      <c r="B92" s="31" t="s">
        <v>327</v>
      </c>
      <c r="C92" s="189">
        <v>589.6521739130435</v>
      </c>
      <c r="D92" s="189">
        <v>678.1</v>
      </c>
      <c r="E92" s="39">
        <f t="shared" si="19"/>
        <v>611.4693043478261</v>
      </c>
      <c r="F92" s="39">
        <f t="shared" si="25"/>
        <v>703.18970000000002</v>
      </c>
      <c r="G92" s="39">
        <f t="shared" si="21"/>
        <v>611.39130434782612</v>
      </c>
      <c r="H92" s="39">
        <f t="shared" si="14"/>
        <v>703.1</v>
      </c>
      <c r="I92" s="31"/>
      <c r="J92">
        <f t="shared" si="26"/>
        <v>718.78600000000006</v>
      </c>
    </row>
    <row r="93" spans="1:10" x14ac:dyDescent="0.35">
      <c r="A93" s="31" t="s">
        <v>251</v>
      </c>
      <c r="B93" s="31" t="s">
        <v>328</v>
      </c>
      <c r="C93" s="189">
        <v>782.08695652173913</v>
      </c>
      <c r="D93" s="189">
        <v>899.4</v>
      </c>
      <c r="E93" s="39">
        <f t="shared" si="19"/>
        <v>811.02417391304346</v>
      </c>
      <c r="F93" s="39">
        <f t="shared" si="25"/>
        <v>932.67779999999993</v>
      </c>
      <c r="G93" s="39">
        <f t="shared" si="21"/>
        <v>810.95652173913049</v>
      </c>
      <c r="H93" s="39">
        <f t="shared" si="14"/>
        <v>932.6</v>
      </c>
      <c r="I93" s="31"/>
      <c r="J93">
        <f t="shared" si="26"/>
        <v>953.36400000000003</v>
      </c>
    </row>
    <row r="94" spans="1:10" x14ac:dyDescent="0.35">
      <c r="A94" s="31" t="s">
        <v>610</v>
      </c>
      <c r="B94" s="31" t="s">
        <v>329</v>
      </c>
      <c r="C94" s="189">
        <v>173.47826086956522</v>
      </c>
      <c r="D94" s="189">
        <v>199.5</v>
      </c>
      <c r="E94" s="39">
        <f t="shared" si="19"/>
        <v>179.89695652173913</v>
      </c>
      <c r="F94" s="39">
        <f t="shared" si="25"/>
        <v>206.88149999999999</v>
      </c>
      <c r="G94" s="39">
        <f t="shared" si="21"/>
        <v>179.82608695652175</v>
      </c>
      <c r="H94" s="39">
        <f t="shared" si="14"/>
        <v>206.8</v>
      </c>
      <c r="I94" s="37"/>
      <c r="J94">
        <f t="shared" si="26"/>
        <v>211.47</v>
      </c>
    </row>
    <row r="95" spans="1:10" ht="26.25" customHeight="1" x14ac:dyDescent="0.35">
      <c r="A95" s="310" t="s">
        <v>691</v>
      </c>
      <c r="B95" s="311"/>
      <c r="C95" s="311"/>
      <c r="D95" s="311"/>
      <c r="E95" s="311"/>
      <c r="F95" s="311"/>
      <c r="G95" s="311"/>
      <c r="H95" s="311"/>
      <c r="I95" s="311"/>
    </row>
    <row r="96" spans="1:10" x14ac:dyDescent="0.35">
      <c r="A96" s="312" t="s">
        <v>18</v>
      </c>
      <c r="B96" s="312" t="s">
        <v>247</v>
      </c>
      <c r="C96" s="314" t="s">
        <v>690</v>
      </c>
      <c r="D96" s="315"/>
      <c r="E96" s="316" t="s">
        <v>726</v>
      </c>
      <c r="F96" s="317"/>
      <c r="G96" s="316" t="s">
        <v>727</v>
      </c>
      <c r="H96" s="317"/>
      <c r="I96" s="312" t="s">
        <v>587</v>
      </c>
    </row>
    <row r="97" spans="1:10" x14ac:dyDescent="0.35">
      <c r="A97" s="313"/>
      <c r="B97" s="313"/>
      <c r="C97" s="188" t="s">
        <v>248</v>
      </c>
      <c r="D97" s="187" t="s">
        <v>249</v>
      </c>
      <c r="E97" s="200" t="s">
        <v>248</v>
      </c>
      <c r="F97" s="201" t="s">
        <v>249</v>
      </c>
      <c r="G97" s="200" t="s">
        <v>248</v>
      </c>
      <c r="H97" s="201" t="s">
        <v>249</v>
      </c>
      <c r="I97" s="313"/>
    </row>
    <row r="98" spans="1:10" x14ac:dyDescent="0.35">
      <c r="A98" s="318" t="s">
        <v>330</v>
      </c>
      <c r="B98" s="318"/>
      <c r="C98" s="318"/>
      <c r="D98" s="318"/>
      <c r="E98" s="318"/>
      <c r="F98" s="318"/>
      <c r="G98" s="318"/>
      <c r="H98" s="318"/>
      <c r="I98" s="319"/>
    </row>
    <row r="99" spans="1:10" x14ac:dyDescent="0.35">
      <c r="A99" s="31" t="s">
        <v>251</v>
      </c>
      <c r="B99" s="31" t="s">
        <v>331</v>
      </c>
      <c r="C99" s="189">
        <v>1938.4347826086957</v>
      </c>
      <c r="D99" s="189">
        <v>2229.1999999999998</v>
      </c>
      <c r="E99" s="39">
        <f t="shared" ref="E99:E128" si="27">+F99/1.15</f>
        <v>2010.1568695652172</v>
      </c>
      <c r="F99" s="39">
        <f>+D99+(D99*0.037)</f>
        <v>2311.6803999999997</v>
      </c>
      <c r="G99" s="39">
        <f t="shared" ref="G99:G128" si="28">+H99/1.15</f>
        <v>2010.0869565217392</v>
      </c>
      <c r="H99" s="39">
        <f t="shared" ref="H99:H128" si="29">ROUNDDOWN(F99,1)</f>
        <v>2311.6</v>
      </c>
      <c r="I99" s="37"/>
      <c r="J99">
        <f>D99*1.06</f>
        <v>2362.9519999999998</v>
      </c>
    </row>
    <row r="100" spans="1:10" x14ac:dyDescent="0.35">
      <c r="A100" s="31" t="s">
        <v>251</v>
      </c>
      <c r="B100" s="31" t="s">
        <v>332</v>
      </c>
      <c r="C100" s="189">
        <v>931.47826086956536</v>
      </c>
      <c r="D100" s="189">
        <v>1071.2</v>
      </c>
      <c r="E100" s="39">
        <f t="shared" si="27"/>
        <v>965.94295652173912</v>
      </c>
      <c r="F100" s="39">
        <f t="shared" ref="F100:F106" si="30">+D100+(D100*0.037)</f>
        <v>1110.8344</v>
      </c>
      <c r="G100" s="39">
        <f t="shared" si="28"/>
        <v>965.91304347826087</v>
      </c>
      <c r="H100" s="39">
        <f t="shared" si="29"/>
        <v>1110.8</v>
      </c>
      <c r="I100" s="37"/>
      <c r="J100">
        <f t="shared" ref="J100:J106" si="31">D100*1.06</f>
        <v>1135.4720000000002</v>
      </c>
    </row>
    <row r="101" spans="1:10" x14ac:dyDescent="0.35">
      <c r="A101" s="31" t="s">
        <v>253</v>
      </c>
      <c r="B101" s="31" t="s">
        <v>332</v>
      </c>
      <c r="C101" s="189">
        <v>266.43478260869563</v>
      </c>
      <c r="D101" s="189">
        <v>306.39999999999998</v>
      </c>
      <c r="E101" s="39">
        <f t="shared" si="27"/>
        <v>276.29286956521736</v>
      </c>
      <c r="F101" s="39">
        <f t="shared" si="30"/>
        <v>317.73679999999996</v>
      </c>
      <c r="G101" s="39">
        <f t="shared" si="28"/>
        <v>276.26086956521738</v>
      </c>
      <c r="H101" s="39">
        <f t="shared" si="29"/>
        <v>317.7</v>
      </c>
      <c r="I101" s="37"/>
      <c r="J101">
        <f t="shared" si="31"/>
        <v>324.78399999999999</v>
      </c>
    </row>
    <row r="102" spans="1:10" x14ac:dyDescent="0.35">
      <c r="A102" s="31" t="s">
        <v>333</v>
      </c>
      <c r="B102" s="31" t="s">
        <v>334</v>
      </c>
      <c r="C102" s="189">
        <v>428</v>
      </c>
      <c r="D102" s="189">
        <v>492.2</v>
      </c>
      <c r="E102" s="39">
        <f t="shared" si="27"/>
        <v>443.83600000000001</v>
      </c>
      <c r="F102" s="39">
        <f t="shared" si="30"/>
        <v>510.41139999999996</v>
      </c>
      <c r="G102" s="39">
        <f t="shared" si="28"/>
        <v>443.82608695652175</v>
      </c>
      <c r="H102" s="39">
        <f t="shared" si="29"/>
        <v>510.4</v>
      </c>
      <c r="I102" s="37"/>
      <c r="J102">
        <f t="shared" si="31"/>
        <v>521.73199999999997</v>
      </c>
    </row>
    <row r="103" spans="1:10" x14ac:dyDescent="0.35">
      <c r="A103" s="31" t="s">
        <v>335</v>
      </c>
      <c r="B103" s="31" t="s">
        <v>336</v>
      </c>
      <c r="C103" s="189">
        <v>428</v>
      </c>
      <c r="D103" s="189">
        <v>492.2</v>
      </c>
      <c r="E103" s="39">
        <f t="shared" si="27"/>
        <v>443.83600000000001</v>
      </c>
      <c r="F103" s="39">
        <f t="shared" si="30"/>
        <v>510.41139999999996</v>
      </c>
      <c r="G103" s="39">
        <f t="shared" si="28"/>
        <v>443.82608695652175</v>
      </c>
      <c r="H103" s="39">
        <f t="shared" si="29"/>
        <v>510.4</v>
      </c>
      <c r="I103" s="37"/>
      <c r="J103">
        <f t="shared" si="31"/>
        <v>521.73199999999997</v>
      </c>
    </row>
    <row r="104" spans="1:10" x14ac:dyDescent="0.35">
      <c r="A104" s="31" t="s">
        <v>320</v>
      </c>
      <c r="B104" s="31" t="s">
        <v>337</v>
      </c>
      <c r="C104" s="189">
        <v>266.43478260869563</v>
      </c>
      <c r="D104" s="189">
        <v>306.39999999999998</v>
      </c>
      <c r="E104" s="39">
        <f t="shared" si="27"/>
        <v>276.29286956521736</v>
      </c>
      <c r="F104" s="39">
        <f t="shared" si="30"/>
        <v>317.73679999999996</v>
      </c>
      <c r="G104" s="39">
        <f t="shared" si="28"/>
        <v>276.26086956521738</v>
      </c>
      <c r="H104" s="39">
        <f t="shared" si="29"/>
        <v>317.7</v>
      </c>
      <c r="I104" s="37"/>
      <c r="J104">
        <f t="shared" si="31"/>
        <v>324.78399999999999</v>
      </c>
    </row>
    <row r="105" spans="1:10" x14ac:dyDescent="0.35">
      <c r="A105" s="31" t="s">
        <v>254</v>
      </c>
      <c r="B105" s="31" t="s">
        <v>338</v>
      </c>
      <c r="C105" s="189">
        <v>570.78260869565224</v>
      </c>
      <c r="D105" s="189">
        <v>656.4</v>
      </c>
      <c r="E105" s="39">
        <f t="shared" si="27"/>
        <v>591.90156521739129</v>
      </c>
      <c r="F105" s="39">
        <f t="shared" si="30"/>
        <v>680.68679999999995</v>
      </c>
      <c r="G105" s="39">
        <f t="shared" si="28"/>
        <v>591.82608695652175</v>
      </c>
      <c r="H105" s="39">
        <f t="shared" si="29"/>
        <v>680.6</v>
      </c>
      <c r="I105" s="37"/>
      <c r="J105">
        <f t="shared" si="31"/>
        <v>695.78399999999999</v>
      </c>
    </row>
    <row r="106" spans="1:10" x14ac:dyDescent="0.35">
      <c r="A106" s="31" t="s">
        <v>254</v>
      </c>
      <c r="B106" s="31" t="s">
        <v>339</v>
      </c>
      <c r="C106" s="189">
        <v>285.304347826087</v>
      </c>
      <c r="D106" s="189">
        <v>328.1</v>
      </c>
      <c r="E106" s="39">
        <f t="shared" si="27"/>
        <v>295.86060869565222</v>
      </c>
      <c r="F106" s="39">
        <f t="shared" si="30"/>
        <v>340.23970000000003</v>
      </c>
      <c r="G106" s="39">
        <f t="shared" si="28"/>
        <v>295.82608695652175</v>
      </c>
      <c r="H106" s="39">
        <f t="shared" si="29"/>
        <v>340.2</v>
      </c>
      <c r="I106" s="37"/>
      <c r="J106">
        <f t="shared" si="31"/>
        <v>347.78600000000006</v>
      </c>
    </row>
    <row r="107" spans="1:10" x14ac:dyDescent="0.35">
      <c r="A107" s="318" t="s">
        <v>340</v>
      </c>
      <c r="B107" s="318"/>
      <c r="C107" s="318"/>
      <c r="D107" s="318"/>
      <c r="E107" s="318"/>
      <c r="F107" s="318"/>
      <c r="G107" s="318"/>
      <c r="H107" s="318"/>
      <c r="I107" s="318"/>
    </row>
    <row r="108" spans="1:10" x14ac:dyDescent="0.35">
      <c r="A108" s="31" t="s">
        <v>251</v>
      </c>
      <c r="B108" s="31" t="s">
        <v>341</v>
      </c>
      <c r="C108" s="189">
        <v>550.78260869565224</v>
      </c>
      <c r="D108" s="189">
        <v>633.4</v>
      </c>
      <c r="E108" s="39">
        <f t="shared" si="27"/>
        <v>571.16156521739128</v>
      </c>
      <c r="F108" s="39">
        <f>+D108+(D108*0.037)</f>
        <v>656.83579999999995</v>
      </c>
      <c r="G108" s="39">
        <f t="shared" si="28"/>
        <v>571.13043478260875</v>
      </c>
      <c r="H108" s="39">
        <f t="shared" si="29"/>
        <v>656.8</v>
      </c>
      <c r="I108" s="37"/>
      <c r="J108">
        <f>D108*1.06</f>
        <v>671.404</v>
      </c>
    </row>
    <row r="109" spans="1:10" x14ac:dyDescent="0.35">
      <c r="A109" s="31" t="s">
        <v>253</v>
      </c>
      <c r="B109" s="31" t="s">
        <v>341</v>
      </c>
      <c r="C109" s="189">
        <v>615.04347826086962</v>
      </c>
      <c r="D109" s="189">
        <v>707.3</v>
      </c>
      <c r="E109" s="39">
        <f t="shared" si="27"/>
        <v>637.8000869565218</v>
      </c>
      <c r="F109" s="39">
        <f t="shared" ref="F109:F128" si="32">+D109+(D109*0.037)</f>
        <v>733.4701</v>
      </c>
      <c r="G109" s="39">
        <f t="shared" si="28"/>
        <v>637.73913043478262</v>
      </c>
      <c r="H109" s="39">
        <f t="shared" si="29"/>
        <v>733.4</v>
      </c>
      <c r="I109" s="37"/>
      <c r="J109">
        <f t="shared" ref="J109:J128" si="33">D109*1.06</f>
        <v>749.73799999999994</v>
      </c>
    </row>
    <row r="110" spans="1:10" x14ac:dyDescent="0.35">
      <c r="A110" s="31" t="s">
        <v>254</v>
      </c>
      <c r="B110" s="31" t="s">
        <v>341</v>
      </c>
      <c r="C110" s="189">
        <v>601.82608695652175</v>
      </c>
      <c r="D110" s="189">
        <v>692.1</v>
      </c>
      <c r="E110" s="39">
        <f t="shared" si="27"/>
        <v>624.09365217391314</v>
      </c>
      <c r="F110" s="39">
        <f t="shared" si="32"/>
        <v>717.70770000000005</v>
      </c>
      <c r="G110" s="39">
        <f t="shared" si="28"/>
        <v>624.08695652173924</v>
      </c>
      <c r="H110" s="39">
        <f t="shared" si="29"/>
        <v>717.7</v>
      </c>
      <c r="I110" s="37"/>
      <c r="J110">
        <f t="shared" si="33"/>
        <v>733.62600000000009</v>
      </c>
    </row>
    <row r="111" spans="1:10" x14ac:dyDescent="0.35">
      <c r="A111" s="31" t="s">
        <v>251</v>
      </c>
      <c r="B111" s="31" t="s">
        <v>342</v>
      </c>
      <c r="C111" s="189">
        <v>534.26086956521738</v>
      </c>
      <c r="D111" s="189">
        <v>614.4</v>
      </c>
      <c r="E111" s="39">
        <f t="shared" si="27"/>
        <v>554.0285217391305</v>
      </c>
      <c r="F111" s="39">
        <f t="shared" si="32"/>
        <v>637.13279999999997</v>
      </c>
      <c r="G111" s="39">
        <f t="shared" si="28"/>
        <v>554.00000000000011</v>
      </c>
      <c r="H111" s="39">
        <f t="shared" si="29"/>
        <v>637.1</v>
      </c>
      <c r="I111" s="37"/>
      <c r="J111">
        <f t="shared" si="33"/>
        <v>651.26400000000001</v>
      </c>
    </row>
    <row r="112" spans="1:10" x14ac:dyDescent="0.35">
      <c r="A112" s="31" t="s">
        <v>251</v>
      </c>
      <c r="B112" s="31" t="s">
        <v>343</v>
      </c>
      <c r="C112" s="189">
        <v>11.130434782608697</v>
      </c>
      <c r="D112" s="189">
        <v>12.8</v>
      </c>
      <c r="E112" s="39">
        <f t="shared" si="27"/>
        <v>11.542260869565219</v>
      </c>
      <c r="F112" s="39">
        <f t="shared" si="32"/>
        <v>13.2736</v>
      </c>
      <c r="G112" s="39">
        <f t="shared" si="28"/>
        <v>11.478260869565217</v>
      </c>
      <c r="H112" s="39">
        <f t="shared" si="29"/>
        <v>13.2</v>
      </c>
      <c r="I112" s="37"/>
      <c r="J112">
        <f t="shared" si="33"/>
        <v>13.568000000000001</v>
      </c>
    </row>
    <row r="113" spans="1:10" x14ac:dyDescent="0.35">
      <c r="A113" s="31" t="s">
        <v>253</v>
      </c>
      <c r="B113" s="31" t="s">
        <v>343</v>
      </c>
      <c r="C113" s="189">
        <v>14.434782608695654</v>
      </c>
      <c r="D113" s="189">
        <v>16.600000000000001</v>
      </c>
      <c r="E113" s="39">
        <f t="shared" si="27"/>
        <v>14.968869565217394</v>
      </c>
      <c r="F113" s="39">
        <f t="shared" si="32"/>
        <v>17.214200000000002</v>
      </c>
      <c r="G113" s="39">
        <f t="shared" si="28"/>
        <v>14.956521739130435</v>
      </c>
      <c r="H113" s="39">
        <f t="shared" si="29"/>
        <v>17.2</v>
      </c>
      <c r="I113" s="37"/>
      <c r="J113">
        <f t="shared" si="33"/>
        <v>17.596000000000004</v>
      </c>
    </row>
    <row r="114" spans="1:10" x14ac:dyDescent="0.35">
      <c r="A114" s="31" t="s">
        <v>254</v>
      </c>
      <c r="B114" s="31" t="s">
        <v>343</v>
      </c>
      <c r="C114" s="189">
        <v>11.65217391304348</v>
      </c>
      <c r="D114" s="189">
        <v>13.4</v>
      </c>
      <c r="E114" s="39">
        <f t="shared" si="27"/>
        <v>12.083304347826088</v>
      </c>
      <c r="F114" s="39">
        <f t="shared" si="32"/>
        <v>13.895799999999999</v>
      </c>
      <c r="G114" s="39">
        <f t="shared" si="28"/>
        <v>12.000000000000002</v>
      </c>
      <c r="H114" s="39">
        <f t="shared" si="29"/>
        <v>13.8</v>
      </c>
      <c r="I114" s="37"/>
      <c r="J114">
        <f t="shared" si="33"/>
        <v>14.204000000000001</v>
      </c>
    </row>
    <row r="115" spans="1:10" x14ac:dyDescent="0.35">
      <c r="A115" s="31" t="s">
        <v>251</v>
      </c>
      <c r="B115" s="31" t="s">
        <v>344</v>
      </c>
      <c r="C115" s="189">
        <v>322.95652173913044</v>
      </c>
      <c r="D115" s="189">
        <v>371.4</v>
      </c>
      <c r="E115" s="39">
        <f t="shared" si="27"/>
        <v>334.90591304347828</v>
      </c>
      <c r="F115" s="39">
        <f t="shared" si="32"/>
        <v>385.14179999999999</v>
      </c>
      <c r="G115" s="39">
        <f t="shared" si="28"/>
        <v>334.86956521739137</v>
      </c>
      <c r="H115" s="39">
        <f t="shared" si="29"/>
        <v>385.1</v>
      </c>
      <c r="I115" s="37"/>
      <c r="J115">
        <f t="shared" si="33"/>
        <v>393.68399999999997</v>
      </c>
    </row>
    <row r="116" spans="1:10" x14ac:dyDescent="0.35">
      <c r="A116" s="31" t="s">
        <v>251</v>
      </c>
      <c r="B116" s="31" t="s">
        <v>345</v>
      </c>
      <c r="C116" s="189">
        <v>89.391304347826093</v>
      </c>
      <c r="D116" s="189">
        <v>102.8</v>
      </c>
      <c r="E116" s="39">
        <f t="shared" si="27"/>
        <v>92.698782608695666</v>
      </c>
      <c r="F116" s="39">
        <f t="shared" si="32"/>
        <v>106.6036</v>
      </c>
      <c r="G116" s="39">
        <f t="shared" si="28"/>
        <v>92.695652173913047</v>
      </c>
      <c r="H116" s="39">
        <f t="shared" si="29"/>
        <v>106.6</v>
      </c>
      <c r="I116" s="37"/>
      <c r="J116">
        <f t="shared" si="33"/>
        <v>108.968</v>
      </c>
    </row>
    <row r="117" spans="1:10" x14ac:dyDescent="0.35">
      <c r="A117" s="31" t="s">
        <v>253</v>
      </c>
      <c r="B117" s="31" t="s">
        <v>346</v>
      </c>
      <c r="C117" s="189">
        <v>133.56521739130434</v>
      </c>
      <c r="D117" s="189">
        <v>153.6</v>
      </c>
      <c r="E117" s="39">
        <f t="shared" si="27"/>
        <v>138.50713043478262</v>
      </c>
      <c r="F117" s="39">
        <f t="shared" si="32"/>
        <v>159.28319999999999</v>
      </c>
      <c r="G117" s="39">
        <f t="shared" si="28"/>
        <v>138.43478260869566</v>
      </c>
      <c r="H117" s="39">
        <f t="shared" si="29"/>
        <v>159.19999999999999</v>
      </c>
      <c r="I117" s="37"/>
      <c r="J117">
        <f t="shared" si="33"/>
        <v>162.816</v>
      </c>
    </row>
    <row r="118" spans="1:10" x14ac:dyDescent="0.35">
      <c r="A118" s="31" t="s">
        <v>254</v>
      </c>
      <c r="B118" s="31" t="s">
        <v>347</v>
      </c>
      <c r="C118" s="189">
        <v>0</v>
      </c>
      <c r="D118" s="189">
        <v>0</v>
      </c>
      <c r="E118" s="39">
        <f t="shared" si="27"/>
        <v>0</v>
      </c>
      <c r="F118" s="39">
        <f t="shared" si="32"/>
        <v>0</v>
      </c>
      <c r="G118" s="39">
        <f t="shared" si="28"/>
        <v>0</v>
      </c>
      <c r="H118" s="39">
        <f t="shared" si="29"/>
        <v>0</v>
      </c>
      <c r="I118" s="37"/>
    </row>
    <row r="119" spans="1:10" x14ac:dyDescent="0.35">
      <c r="A119" s="31" t="s">
        <v>251</v>
      </c>
      <c r="B119" s="31" t="s">
        <v>348</v>
      </c>
      <c r="C119" s="189">
        <v>123.73913043478262</v>
      </c>
      <c r="D119" s="189">
        <v>142.30000000000001</v>
      </c>
      <c r="E119" s="39">
        <f t="shared" si="27"/>
        <v>128.31747826086956</v>
      </c>
      <c r="F119" s="39">
        <f t="shared" si="32"/>
        <v>147.5651</v>
      </c>
      <c r="G119" s="39">
        <f t="shared" si="28"/>
        <v>128.2608695652174</v>
      </c>
      <c r="H119" s="39">
        <f t="shared" si="29"/>
        <v>147.5</v>
      </c>
      <c r="I119" s="37"/>
      <c r="J119">
        <f t="shared" si="33"/>
        <v>150.83800000000002</v>
      </c>
    </row>
    <row r="120" spans="1:10" x14ac:dyDescent="0.35">
      <c r="A120" s="31" t="s">
        <v>251</v>
      </c>
      <c r="B120" s="31" t="s">
        <v>349</v>
      </c>
      <c r="C120" s="189">
        <v>40.695652173913047</v>
      </c>
      <c r="D120" s="189">
        <v>46.8</v>
      </c>
      <c r="E120" s="39">
        <f t="shared" si="27"/>
        <v>42.20139130434783</v>
      </c>
      <c r="F120" s="39">
        <f t="shared" si="32"/>
        <v>48.531599999999997</v>
      </c>
      <c r="G120" s="39">
        <f t="shared" si="28"/>
        <v>42.173913043478265</v>
      </c>
      <c r="H120" s="39">
        <f t="shared" si="29"/>
        <v>48.5</v>
      </c>
      <c r="I120" s="37"/>
      <c r="J120">
        <f t="shared" si="33"/>
        <v>49.607999999999997</v>
      </c>
    </row>
    <row r="121" spans="1:10" x14ac:dyDescent="0.35">
      <c r="A121" s="31" t="s">
        <v>251</v>
      </c>
      <c r="B121" s="31" t="s">
        <v>350</v>
      </c>
      <c r="C121" s="189">
        <v>123.73913043478262</v>
      </c>
      <c r="D121" s="189">
        <v>142.30000000000001</v>
      </c>
      <c r="E121" s="39">
        <f t="shared" si="27"/>
        <v>128.31747826086956</v>
      </c>
      <c r="F121" s="39">
        <f t="shared" si="32"/>
        <v>147.5651</v>
      </c>
      <c r="G121" s="39">
        <f t="shared" si="28"/>
        <v>128.2608695652174</v>
      </c>
      <c r="H121" s="39">
        <f t="shared" si="29"/>
        <v>147.5</v>
      </c>
      <c r="I121" s="37"/>
      <c r="J121">
        <f t="shared" si="33"/>
        <v>150.83800000000002</v>
      </c>
    </row>
    <row r="122" spans="1:10" x14ac:dyDescent="0.35">
      <c r="A122" s="31" t="s">
        <v>251</v>
      </c>
      <c r="B122" s="31" t="s">
        <v>351</v>
      </c>
      <c r="C122" s="189">
        <v>40.695652173913047</v>
      </c>
      <c r="D122" s="189">
        <v>46.8</v>
      </c>
      <c r="E122" s="39">
        <f t="shared" si="27"/>
        <v>42.20139130434783</v>
      </c>
      <c r="F122" s="39">
        <f t="shared" si="32"/>
        <v>48.531599999999997</v>
      </c>
      <c r="G122" s="39">
        <f t="shared" si="28"/>
        <v>42.173913043478265</v>
      </c>
      <c r="H122" s="39">
        <f t="shared" si="29"/>
        <v>48.5</v>
      </c>
      <c r="I122" s="37"/>
      <c r="J122">
        <f t="shared" si="33"/>
        <v>49.607999999999997</v>
      </c>
    </row>
    <row r="123" spans="1:10" x14ac:dyDescent="0.35">
      <c r="A123" s="31" t="s">
        <v>251</v>
      </c>
      <c r="B123" s="31" t="s">
        <v>352</v>
      </c>
      <c r="C123" s="189">
        <v>0</v>
      </c>
      <c r="D123" s="189">
        <v>0</v>
      </c>
      <c r="E123" s="39">
        <f t="shared" si="27"/>
        <v>0</v>
      </c>
      <c r="F123" s="39">
        <f t="shared" si="32"/>
        <v>0</v>
      </c>
      <c r="G123" s="39">
        <f t="shared" si="28"/>
        <v>0</v>
      </c>
      <c r="H123" s="39">
        <f t="shared" si="29"/>
        <v>0</v>
      </c>
      <c r="I123" s="31" t="s">
        <v>353</v>
      </c>
    </row>
    <row r="124" spans="1:10" x14ac:dyDescent="0.35">
      <c r="A124" s="31" t="s">
        <v>251</v>
      </c>
      <c r="B124" s="31" t="s">
        <v>354</v>
      </c>
      <c r="C124" s="189">
        <v>0</v>
      </c>
      <c r="D124" s="189">
        <v>0</v>
      </c>
      <c r="E124" s="39">
        <f t="shared" si="27"/>
        <v>0</v>
      </c>
      <c r="F124" s="39">
        <f t="shared" si="32"/>
        <v>0</v>
      </c>
      <c r="G124" s="39">
        <f t="shared" si="28"/>
        <v>0</v>
      </c>
      <c r="H124" s="39">
        <f t="shared" si="29"/>
        <v>0</v>
      </c>
      <c r="I124" s="31" t="s">
        <v>355</v>
      </c>
    </row>
    <row r="125" spans="1:10" x14ac:dyDescent="0.35">
      <c r="A125" s="31" t="s">
        <v>251</v>
      </c>
      <c r="B125" s="31" t="s">
        <v>356</v>
      </c>
      <c r="C125" s="189">
        <v>322.95652173913044</v>
      </c>
      <c r="D125" s="189">
        <v>371.4</v>
      </c>
      <c r="E125" s="39">
        <f t="shared" si="27"/>
        <v>334.90591304347828</v>
      </c>
      <c r="F125" s="39">
        <f t="shared" si="32"/>
        <v>385.14179999999999</v>
      </c>
      <c r="G125" s="39">
        <f t="shared" si="28"/>
        <v>334.86956521739137</v>
      </c>
      <c r="H125" s="39">
        <f t="shared" si="29"/>
        <v>385.1</v>
      </c>
      <c r="I125" s="38" t="s">
        <v>357</v>
      </c>
      <c r="J125">
        <f t="shared" si="33"/>
        <v>393.68399999999997</v>
      </c>
    </row>
    <row r="126" spans="1:10" x14ac:dyDescent="0.35">
      <c r="A126" s="31" t="s">
        <v>251</v>
      </c>
      <c r="B126" s="31" t="s">
        <v>358</v>
      </c>
      <c r="C126" s="189">
        <v>247.6521739130435</v>
      </c>
      <c r="D126" s="189">
        <v>284.8</v>
      </c>
      <c r="E126" s="39">
        <f t="shared" si="27"/>
        <v>256.8153043478261</v>
      </c>
      <c r="F126" s="39">
        <f t="shared" si="32"/>
        <v>295.33760000000001</v>
      </c>
      <c r="G126" s="39">
        <f t="shared" si="28"/>
        <v>256.78260869565219</v>
      </c>
      <c r="H126" s="39">
        <f t="shared" si="29"/>
        <v>295.3</v>
      </c>
      <c r="I126" s="31" t="s">
        <v>359</v>
      </c>
      <c r="J126">
        <f t="shared" si="33"/>
        <v>301.88800000000003</v>
      </c>
    </row>
    <row r="127" spans="1:10" x14ac:dyDescent="0.35">
      <c r="A127" s="31" t="s">
        <v>251</v>
      </c>
      <c r="B127" s="31" t="s">
        <v>360</v>
      </c>
      <c r="C127" s="189">
        <v>8.608695652173914</v>
      </c>
      <c r="D127" s="189">
        <v>9.9</v>
      </c>
      <c r="E127" s="39">
        <f t="shared" si="27"/>
        <v>8.9272173913043495</v>
      </c>
      <c r="F127" s="39">
        <f t="shared" si="32"/>
        <v>10.266300000000001</v>
      </c>
      <c r="G127" s="39">
        <f t="shared" si="28"/>
        <v>8.8695652173913047</v>
      </c>
      <c r="H127" s="39">
        <f t="shared" si="29"/>
        <v>10.199999999999999</v>
      </c>
      <c r="I127" s="31" t="s">
        <v>361</v>
      </c>
      <c r="J127">
        <f t="shared" si="33"/>
        <v>10.494000000000002</v>
      </c>
    </row>
    <row r="128" spans="1:10" x14ac:dyDescent="0.35">
      <c r="A128" s="31" t="s">
        <v>251</v>
      </c>
      <c r="B128" s="31" t="s">
        <v>362</v>
      </c>
      <c r="C128" s="189">
        <v>55.739130434782609</v>
      </c>
      <c r="D128" s="189">
        <v>64.099999999999994</v>
      </c>
      <c r="E128" s="39">
        <f t="shared" si="27"/>
        <v>57.801478260869565</v>
      </c>
      <c r="F128" s="39">
        <f t="shared" si="32"/>
        <v>66.471699999999998</v>
      </c>
      <c r="G128" s="39">
        <f t="shared" si="28"/>
        <v>57.739130434782616</v>
      </c>
      <c r="H128" s="39">
        <f t="shared" si="29"/>
        <v>66.400000000000006</v>
      </c>
      <c r="I128" s="31" t="s">
        <v>363</v>
      </c>
      <c r="J128">
        <f t="shared" si="33"/>
        <v>67.945999999999998</v>
      </c>
    </row>
    <row r="129" spans="1:10" ht="26.25" customHeight="1" x14ac:dyDescent="0.35">
      <c r="A129" s="310" t="s">
        <v>691</v>
      </c>
      <c r="B129" s="311"/>
      <c r="C129" s="311"/>
      <c r="D129" s="311"/>
      <c r="E129" s="311"/>
      <c r="F129" s="311"/>
      <c r="G129" s="311"/>
      <c r="H129" s="311"/>
      <c r="I129" s="311"/>
    </row>
    <row r="130" spans="1:10" x14ac:dyDescent="0.35">
      <c r="A130" s="312" t="s">
        <v>18</v>
      </c>
      <c r="B130" s="312" t="s">
        <v>247</v>
      </c>
      <c r="C130" s="314" t="s">
        <v>690</v>
      </c>
      <c r="D130" s="315"/>
      <c r="E130" s="316" t="s">
        <v>726</v>
      </c>
      <c r="F130" s="317"/>
      <c r="G130" s="316" t="s">
        <v>727</v>
      </c>
      <c r="H130" s="317"/>
      <c r="I130" s="312" t="s">
        <v>587</v>
      </c>
    </row>
    <row r="131" spans="1:10" x14ac:dyDescent="0.35">
      <c r="A131" s="313"/>
      <c r="B131" s="313"/>
      <c r="C131" s="188" t="s">
        <v>248</v>
      </c>
      <c r="D131" s="187" t="s">
        <v>249</v>
      </c>
      <c r="E131" s="200" t="s">
        <v>248</v>
      </c>
      <c r="F131" s="201" t="s">
        <v>249</v>
      </c>
      <c r="G131" s="200" t="s">
        <v>248</v>
      </c>
      <c r="H131" s="201" t="s">
        <v>249</v>
      </c>
      <c r="I131" s="313"/>
    </row>
    <row r="132" spans="1:10" x14ac:dyDescent="0.35">
      <c r="A132" s="318" t="s">
        <v>364</v>
      </c>
      <c r="B132" s="318"/>
      <c r="C132" s="318"/>
      <c r="D132" s="318"/>
      <c r="E132" s="318"/>
      <c r="F132" s="318"/>
      <c r="G132" s="318"/>
      <c r="H132" s="318"/>
      <c r="I132" s="318"/>
    </row>
    <row r="133" spans="1:10" x14ac:dyDescent="0.35">
      <c r="A133" s="31" t="s">
        <v>251</v>
      </c>
      <c r="B133" s="31" t="s">
        <v>367</v>
      </c>
      <c r="C133" s="189">
        <v>335.47826086956525</v>
      </c>
      <c r="D133" s="189">
        <v>385.8</v>
      </c>
      <c r="E133" s="39">
        <f t="shared" ref="E133:E181" si="34">+F133/1.15</f>
        <v>347.89095652173921</v>
      </c>
      <c r="F133" s="39">
        <f>+D133+(D133*0.037)</f>
        <v>400.07460000000003</v>
      </c>
      <c r="G133" s="39">
        <f t="shared" ref="G133:G181" si="35">+H133/1.15</f>
        <v>347.82608695652175</v>
      </c>
      <c r="H133" s="39">
        <f t="shared" ref="H133:H181" si="36">ROUNDDOWN(F133,1)</f>
        <v>400</v>
      </c>
      <c r="I133" s="31" t="s">
        <v>368</v>
      </c>
      <c r="J133">
        <f>D133*1.06</f>
        <v>408.94800000000004</v>
      </c>
    </row>
    <row r="134" spans="1:10" x14ac:dyDescent="0.35">
      <c r="A134" s="31" t="s">
        <v>251</v>
      </c>
      <c r="B134" s="31" t="s">
        <v>369</v>
      </c>
      <c r="C134" s="189">
        <v>316.86956521739131</v>
      </c>
      <c r="D134" s="189">
        <v>364.4</v>
      </c>
      <c r="E134" s="39">
        <f t="shared" si="34"/>
        <v>328.59373913043481</v>
      </c>
      <c r="F134" s="39">
        <f t="shared" ref="F134:F135" si="37">+D134+(D134*0.037)</f>
        <v>377.88279999999997</v>
      </c>
      <c r="G134" s="39">
        <f t="shared" si="35"/>
        <v>328.52173913043481</v>
      </c>
      <c r="H134" s="39">
        <f t="shared" si="36"/>
        <v>377.8</v>
      </c>
      <c r="I134" s="31" t="s">
        <v>368</v>
      </c>
      <c r="J134">
        <f t="shared" ref="J134:J135" si="38">D134*1.06</f>
        <v>386.26400000000001</v>
      </c>
    </row>
    <row r="135" spans="1:10" x14ac:dyDescent="0.35">
      <c r="A135" s="31" t="s">
        <v>251</v>
      </c>
      <c r="B135" s="31" t="s">
        <v>370</v>
      </c>
      <c r="C135" s="189">
        <v>217.30434782608697</v>
      </c>
      <c r="D135" s="189">
        <v>249.9</v>
      </c>
      <c r="E135" s="39">
        <f t="shared" si="34"/>
        <v>225.3446086956522</v>
      </c>
      <c r="F135" s="39">
        <f t="shared" si="37"/>
        <v>259.1463</v>
      </c>
      <c r="G135" s="39">
        <f t="shared" si="35"/>
        <v>225.304347826087</v>
      </c>
      <c r="H135" s="39">
        <f t="shared" si="36"/>
        <v>259.10000000000002</v>
      </c>
      <c r="I135" s="31" t="s">
        <v>368</v>
      </c>
      <c r="J135">
        <f t="shared" si="38"/>
        <v>264.89400000000001</v>
      </c>
    </row>
    <row r="136" spans="1:10" x14ac:dyDescent="0.35">
      <c r="A136" s="318" t="s">
        <v>371</v>
      </c>
      <c r="B136" s="318"/>
      <c r="C136" s="318"/>
      <c r="D136" s="318"/>
      <c r="E136" s="318"/>
      <c r="F136" s="318"/>
      <c r="G136" s="318"/>
      <c r="H136" s="318"/>
      <c r="I136" s="318"/>
    </row>
    <row r="137" spans="1:10" x14ac:dyDescent="0.35">
      <c r="A137" s="31" t="s">
        <v>251</v>
      </c>
      <c r="B137" s="31" t="s">
        <v>372</v>
      </c>
      <c r="C137" s="189">
        <v>60.434782608695656</v>
      </c>
      <c r="D137" s="189">
        <v>69.5</v>
      </c>
      <c r="E137" s="39">
        <f t="shared" si="34"/>
        <v>62.670869565217394</v>
      </c>
      <c r="F137" s="39">
        <f>+D137+(D137*0.037)</f>
        <v>72.0715</v>
      </c>
      <c r="G137" s="39">
        <f t="shared" si="35"/>
        <v>62.608695652173921</v>
      </c>
      <c r="H137" s="39">
        <f t="shared" si="36"/>
        <v>72</v>
      </c>
      <c r="I137" s="31"/>
      <c r="J137" s="175">
        <f>D137*1.06</f>
        <v>73.67</v>
      </c>
    </row>
    <row r="138" spans="1:10" x14ac:dyDescent="0.35">
      <c r="A138" s="31" t="s">
        <v>251</v>
      </c>
      <c r="B138" s="31" t="s">
        <v>373</v>
      </c>
      <c r="C138" s="189">
        <v>49.478260869565219</v>
      </c>
      <c r="D138" s="189">
        <v>56.9</v>
      </c>
      <c r="E138" s="39">
        <f t="shared" si="34"/>
        <v>51.308956521739134</v>
      </c>
      <c r="F138" s="39">
        <f t="shared" ref="F138:F147" si="39">+D138+(D138*0.037)</f>
        <v>59.005299999999998</v>
      </c>
      <c r="G138" s="39">
        <f t="shared" si="35"/>
        <v>51.304347826086961</v>
      </c>
      <c r="H138" s="39">
        <f t="shared" si="36"/>
        <v>59</v>
      </c>
      <c r="I138" s="31"/>
      <c r="J138" s="175">
        <f t="shared" ref="J138:J140" si="40">D138*1.06</f>
        <v>60.314</v>
      </c>
    </row>
    <row r="139" spans="1:10" x14ac:dyDescent="0.35">
      <c r="A139" s="31" t="s">
        <v>251</v>
      </c>
      <c r="B139" s="31" t="s">
        <v>374</v>
      </c>
      <c r="C139" s="189">
        <v>268.69565217391306</v>
      </c>
      <c r="D139" s="189">
        <v>309</v>
      </c>
      <c r="E139" s="39">
        <f t="shared" si="34"/>
        <v>278.63739130434783</v>
      </c>
      <c r="F139" s="39">
        <f t="shared" si="39"/>
        <v>320.43299999999999</v>
      </c>
      <c r="G139" s="39">
        <f t="shared" si="35"/>
        <v>278.60869565217394</v>
      </c>
      <c r="H139" s="39">
        <f t="shared" si="36"/>
        <v>320.39999999999998</v>
      </c>
      <c r="I139" s="31"/>
      <c r="J139" s="175">
        <f t="shared" si="40"/>
        <v>327.54000000000002</v>
      </c>
    </row>
    <row r="140" spans="1:10" x14ac:dyDescent="0.35">
      <c r="A140" s="31" t="s">
        <v>251</v>
      </c>
      <c r="B140" s="31" t="s">
        <v>375</v>
      </c>
      <c r="C140" s="189">
        <v>322.60869565217394</v>
      </c>
      <c r="D140" s="189">
        <v>371</v>
      </c>
      <c r="E140" s="39">
        <f t="shared" si="34"/>
        <v>334.54521739130433</v>
      </c>
      <c r="F140" s="39">
        <f t="shared" si="39"/>
        <v>384.72699999999998</v>
      </c>
      <c r="G140" s="39">
        <f t="shared" si="35"/>
        <v>334.52173913043481</v>
      </c>
      <c r="H140" s="39">
        <f t="shared" si="36"/>
        <v>384.7</v>
      </c>
      <c r="I140" s="31"/>
      <c r="J140" s="175">
        <f t="shared" si="40"/>
        <v>393.26000000000005</v>
      </c>
    </row>
    <row r="141" spans="1:10" x14ac:dyDescent="0.35">
      <c r="A141" s="31" t="s">
        <v>251</v>
      </c>
      <c r="B141" s="31" t="s">
        <v>376</v>
      </c>
      <c r="C141" s="189">
        <v>0</v>
      </c>
      <c r="D141" s="192">
        <v>0</v>
      </c>
      <c r="E141" s="39">
        <f t="shared" si="34"/>
        <v>0</v>
      </c>
      <c r="F141" s="39">
        <f t="shared" si="39"/>
        <v>0</v>
      </c>
      <c r="G141" s="39">
        <f t="shared" si="35"/>
        <v>0</v>
      </c>
      <c r="H141" s="39">
        <f t="shared" si="36"/>
        <v>0</v>
      </c>
      <c r="I141" s="31" t="s">
        <v>83</v>
      </c>
    </row>
    <row r="142" spans="1:10" x14ac:dyDescent="0.35">
      <c r="A142" s="31" t="s">
        <v>251</v>
      </c>
      <c r="B142" s="31" t="s">
        <v>377</v>
      </c>
      <c r="C142" s="189">
        <v>0</v>
      </c>
      <c r="D142" s="192">
        <v>0</v>
      </c>
      <c r="E142" s="39">
        <f t="shared" si="34"/>
        <v>0</v>
      </c>
      <c r="F142" s="39">
        <f t="shared" si="39"/>
        <v>0</v>
      </c>
      <c r="G142" s="39">
        <f t="shared" si="35"/>
        <v>0</v>
      </c>
      <c r="H142" s="39">
        <f t="shared" si="36"/>
        <v>0</v>
      </c>
      <c r="I142" s="31" t="s">
        <v>83</v>
      </c>
    </row>
    <row r="143" spans="1:10" x14ac:dyDescent="0.35">
      <c r="A143" s="31" t="s">
        <v>251</v>
      </c>
      <c r="B143" s="31" t="s">
        <v>378</v>
      </c>
      <c r="C143" s="189">
        <v>0</v>
      </c>
      <c r="D143" s="192">
        <v>0</v>
      </c>
      <c r="E143" s="39">
        <f t="shared" si="34"/>
        <v>0</v>
      </c>
      <c r="F143" s="39">
        <f t="shared" si="39"/>
        <v>0</v>
      </c>
      <c r="G143" s="39">
        <f t="shared" si="35"/>
        <v>0</v>
      </c>
      <c r="H143" s="39">
        <f t="shared" si="36"/>
        <v>0</v>
      </c>
      <c r="I143" s="31" t="s">
        <v>83</v>
      </c>
    </row>
    <row r="144" spans="1:10" x14ac:dyDescent="0.35">
      <c r="A144" s="31" t="s">
        <v>251</v>
      </c>
      <c r="B144" s="31" t="s">
        <v>379</v>
      </c>
      <c r="C144" s="189">
        <v>0</v>
      </c>
      <c r="D144" s="192">
        <v>0</v>
      </c>
      <c r="E144" s="39">
        <f t="shared" si="34"/>
        <v>0</v>
      </c>
      <c r="F144" s="39">
        <f t="shared" si="39"/>
        <v>0</v>
      </c>
      <c r="G144" s="39">
        <f t="shared" si="35"/>
        <v>0</v>
      </c>
      <c r="H144" s="39">
        <f t="shared" si="36"/>
        <v>0</v>
      </c>
      <c r="I144" s="31" t="s">
        <v>83</v>
      </c>
    </row>
    <row r="145" spans="1:10" x14ac:dyDescent="0.35">
      <c r="A145" s="31" t="s">
        <v>251</v>
      </c>
      <c r="B145" s="31" t="s">
        <v>380</v>
      </c>
      <c r="C145" s="189">
        <v>0</v>
      </c>
      <c r="D145" s="192">
        <v>0</v>
      </c>
      <c r="E145" s="39">
        <f t="shared" si="34"/>
        <v>0</v>
      </c>
      <c r="F145" s="39">
        <f t="shared" si="39"/>
        <v>0</v>
      </c>
      <c r="G145" s="39">
        <f t="shared" si="35"/>
        <v>0</v>
      </c>
      <c r="H145" s="39">
        <f t="shared" si="36"/>
        <v>0</v>
      </c>
      <c r="I145" s="31" t="s">
        <v>83</v>
      </c>
    </row>
    <row r="146" spans="1:10" x14ac:dyDescent="0.35">
      <c r="A146" s="31" t="s">
        <v>251</v>
      </c>
      <c r="B146" s="31" t="s">
        <v>381</v>
      </c>
      <c r="C146" s="189">
        <v>0</v>
      </c>
      <c r="D146" s="192">
        <v>0</v>
      </c>
      <c r="E146" s="39">
        <f t="shared" si="34"/>
        <v>0</v>
      </c>
      <c r="F146" s="39">
        <f t="shared" si="39"/>
        <v>0</v>
      </c>
      <c r="G146" s="39">
        <f t="shared" si="35"/>
        <v>0</v>
      </c>
      <c r="H146" s="39">
        <f t="shared" si="36"/>
        <v>0</v>
      </c>
      <c r="I146" s="31" t="s">
        <v>83</v>
      </c>
    </row>
    <row r="147" spans="1:10" x14ac:dyDescent="0.35">
      <c r="A147" s="31" t="s">
        <v>251</v>
      </c>
      <c r="B147" s="31" t="s">
        <v>382</v>
      </c>
      <c r="C147" s="189">
        <v>0</v>
      </c>
      <c r="D147" s="192">
        <v>0</v>
      </c>
      <c r="E147" s="39">
        <f t="shared" si="34"/>
        <v>0</v>
      </c>
      <c r="F147" s="39">
        <f t="shared" si="39"/>
        <v>0</v>
      </c>
      <c r="G147" s="39">
        <f t="shared" si="35"/>
        <v>0</v>
      </c>
      <c r="H147" s="39">
        <f t="shared" si="36"/>
        <v>0</v>
      </c>
      <c r="I147" s="31" t="s">
        <v>83</v>
      </c>
    </row>
    <row r="148" spans="1:10" x14ac:dyDescent="0.35">
      <c r="A148" s="318" t="s">
        <v>383</v>
      </c>
      <c r="B148" s="318"/>
      <c r="C148" s="318"/>
      <c r="D148" s="318"/>
      <c r="E148" s="318"/>
      <c r="F148" s="318"/>
      <c r="G148" s="318"/>
      <c r="H148" s="318"/>
      <c r="I148" s="318"/>
    </row>
    <row r="149" spans="1:10" x14ac:dyDescent="0.35">
      <c r="A149" s="31" t="s">
        <v>604</v>
      </c>
      <c r="B149" s="31" t="s">
        <v>384</v>
      </c>
      <c r="C149" s="189">
        <v>7.1304347826086953</v>
      </c>
      <c r="D149" s="189">
        <v>8.1999999999999993</v>
      </c>
      <c r="E149" s="39">
        <f t="shared" si="34"/>
        <v>7.3942608695652172</v>
      </c>
      <c r="F149" s="39">
        <f>+D149+(D149*0.037)</f>
        <v>8.5033999999999992</v>
      </c>
      <c r="G149" s="39">
        <f t="shared" si="35"/>
        <v>7.3913043478260878</v>
      </c>
      <c r="H149" s="39">
        <f t="shared" si="36"/>
        <v>8.5</v>
      </c>
      <c r="I149" s="31"/>
      <c r="J149">
        <f>D149*1.06</f>
        <v>8.6920000000000002</v>
      </c>
    </row>
    <row r="150" spans="1:10" x14ac:dyDescent="0.35">
      <c r="A150" s="31" t="s">
        <v>604</v>
      </c>
      <c r="B150" s="31" t="s">
        <v>385</v>
      </c>
      <c r="C150" s="189">
        <v>5.8260869565217401</v>
      </c>
      <c r="D150" s="189">
        <v>6.7</v>
      </c>
      <c r="E150" s="39">
        <f t="shared" si="34"/>
        <v>6.041652173913044</v>
      </c>
      <c r="F150" s="39">
        <f t="shared" ref="F150:F181" si="41">+D150+(D150*0.037)</f>
        <v>6.9478999999999997</v>
      </c>
      <c r="G150" s="39">
        <f t="shared" si="35"/>
        <v>6.0000000000000009</v>
      </c>
      <c r="H150" s="39">
        <f t="shared" si="36"/>
        <v>6.9</v>
      </c>
      <c r="I150" s="31" t="s">
        <v>386</v>
      </c>
      <c r="J150">
        <f t="shared" ref="J150:J181" si="42">D150*1.06</f>
        <v>7.1020000000000003</v>
      </c>
    </row>
    <row r="151" spans="1:10" x14ac:dyDescent="0.35">
      <c r="A151" s="33" t="s">
        <v>604</v>
      </c>
      <c r="B151" s="33" t="s">
        <v>387</v>
      </c>
      <c r="C151" s="189">
        <v>2.2608695652173916</v>
      </c>
      <c r="D151" s="189">
        <v>2.6</v>
      </c>
      <c r="E151" s="39">
        <f t="shared" si="34"/>
        <v>2.3445217391304349</v>
      </c>
      <c r="F151" s="39">
        <f t="shared" si="41"/>
        <v>2.6962000000000002</v>
      </c>
      <c r="G151" s="39">
        <f t="shared" si="35"/>
        <v>2.2608695652173916</v>
      </c>
      <c r="H151" s="39">
        <f t="shared" si="36"/>
        <v>2.6</v>
      </c>
      <c r="I151" s="31" t="s">
        <v>388</v>
      </c>
      <c r="J151">
        <f t="shared" si="42"/>
        <v>2.7560000000000002</v>
      </c>
    </row>
    <row r="152" spans="1:10" x14ac:dyDescent="0.35">
      <c r="A152" s="31" t="s">
        <v>604</v>
      </c>
      <c r="B152" s="31" t="s">
        <v>389</v>
      </c>
      <c r="C152" s="189">
        <v>90.695652173913047</v>
      </c>
      <c r="D152" s="189">
        <v>104.3</v>
      </c>
      <c r="E152" s="39">
        <f t="shared" si="34"/>
        <v>94.051391304347831</v>
      </c>
      <c r="F152" s="39">
        <f t="shared" si="41"/>
        <v>108.1591</v>
      </c>
      <c r="G152" s="39">
        <f t="shared" si="35"/>
        <v>94</v>
      </c>
      <c r="H152" s="39">
        <f t="shared" si="36"/>
        <v>108.1</v>
      </c>
      <c r="I152" s="31" t="s">
        <v>390</v>
      </c>
      <c r="J152">
        <f t="shared" si="42"/>
        <v>110.55800000000001</v>
      </c>
    </row>
    <row r="153" spans="1:10" x14ac:dyDescent="0.35">
      <c r="A153" s="33" t="s">
        <v>604</v>
      </c>
      <c r="B153" s="33" t="s">
        <v>391</v>
      </c>
      <c r="C153" s="189">
        <v>2.1739130434782612</v>
      </c>
      <c r="D153" s="189">
        <v>2.5</v>
      </c>
      <c r="E153" s="39">
        <f t="shared" si="34"/>
        <v>2.2543478260869567</v>
      </c>
      <c r="F153" s="39">
        <f t="shared" si="41"/>
        <v>2.5924999999999998</v>
      </c>
      <c r="G153" s="39">
        <f t="shared" si="35"/>
        <v>2.1739130434782612</v>
      </c>
      <c r="H153" s="39">
        <f t="shared" si="36"/>
        <v>2.5</v>
      </c>
      <c r="I153" s="31" t="s">
        <v>388</v>
      </c>
      <c r="J153">
        <f t="shared" si="42"/>
        <v>2.6500000000000004</v>
      </c>
    </row>
    <row r="154" spans="1:10" x14ac:dyDescent="0.35">
      <c r="A154" s="31" t="s">
        <v>604</v>
      </c>
      <c r="B154" s="31" t="s">
        <v>392</v>
      </c>
      <c r="C154" s="189">
        <v>205.21739130434784</v>
      </c>
      <c r="D154" s="189">
        <v>236</v>
      </c>
      <c r="E154" s="39">
        <f t="shared" si="34"/>
        <v>212.81043478260872</v>
      </c>
      <c r="F154" s="39">
        <f t="shared" si="41"/>
        <v>244.732</v>
      </c>
      <c r="G154" s="39">
        <f t="shared" si="35"/>
        <v>212.78260869565219</v>
      </c>
      <c r="H154" s="39">
        <f t="shared" si="36"/>
        <v>244.7</v>
      </c>
      <c r="I154" s="31" t="s">
        <v>393</v>
      </c>
      <c r="J154">
        <f t="shared" si="42"/>
        <v>250.16000000000003</v>
      </c>
    </row>
    <row r="155" spans="1:10" x14ac:dyDescent="0.35">
      <c r="A155" s="33" t="s">
        <v>604</v>
      </c>
      <c r="B155" s="33" t="s">
        <v>394</v>
      </c>
      <c r="C155" s="189">
        <v>1.2173913043478262</v>
      </c>
      <c r="D155" s="189">
        <v>1.4</v>
      </c>
      <c r="E155" s="39">
        <f t="shared" si="34"/>
        <v>1.2624347826086957</v>
      </c>
      <c r="F155" s="39">
        <f t="shared" si="41"/>
        <v>1.4518</v>
      </c>
      <c r="G155" s="39">
        <f t="shared" si="35"/>
        <v>1.2173913043478262</v>
      </c>
      <c r="H155" s="39">
        <f t="shared" si="36"/>
        <v>1.4</v>
      </c>
      <c r="I155" s="31" t="s">
        <v>388</v>
      </c>
      <c r="J155">
        <f t="shared" si="42"/>
        <v>1.484</v>
      </c>
    </row>
    <row r="156" spans="1:10" x14ac:dyDescent="0.35">
      <c r="A156" s="31" t="s">
        <v>604</v>
      </c>
      <c r="B156" s="31" t="s">
        <v>395</v>
      </c>
      <c r="C156" s="189">
        <v>729.47826086956525</v>
      </c>
      <c r="D156" s="189">
        <v>838.9</v>
      </c>
      <c r="E156" s="39">
        <f t="shared" si="34"/>
        <v>756.46895652173919</v>
      </c>
      <c r="F156" s="39">
        <f t="shared" si="41"/>
        <v>869.9393</v>
      </c>
      <c r="G156" s="39">
        <f t="shared" si="35"/>
        <v>756.43478260869574</v>
      </c>
      <c r="H156" s="39">
        <f t="shared" si="36"/>
        <v>869.9</v>
      </c>
      <c r="I156" s="31" t="s">
        <v>396</v>
      </c>
      <c r="J156">
        <f t="shared" si="42"/>
        <v>889.23400000000004</v>
      </c>
    </row>
    <row r="157" spans="1:10" x14ac:dyDescent="0.35">
      <c r="A157" s="31" t="s">
        <v>604</v>
      </c>
      <c r="B157" s="31" t="s">
        <v>397</v>
      </c>
      <c r="C157" s="189">
        <v>5679.5652173913049</v>
      </c>
      <c r="D157" s="189">
        <v>6531.5</v>
      </c>
      <c r="E157" s="39">
        <f t="shared" si="34"/>
        <v>5889.7091304347832</v>
      </c>
      <c r="F157" s="39">
        <f t="shared" si="41"/>
        <v>6773.1655000000001</v>
      </c>
      <c r="G157" s="39">
        <f t="shared" si="35"/>
        <v>5889.652173913044</v>
      </c>
      <c r="H157" s="39">
        <f t="shared" si="36"/>
        <v>6773.1</v>
      </c>
      <c r="I157" s="31" t="s">
        <v>396</v>
      </c>
      <c r="J157">
        <f t="shared" si="42"/>
        <v>6923.39</v>
      </c>
    </row>
    <row r="158" spans="1:10" x14ac:dyDescent="0.35">
      <c r="A158" s="31" t="s">
        <v>604</v>
      </c>
      <c r="B158" s="31" t="s">
        <v>398</v>
      </c>
      <c r="C158" s="189">
        <v>5679.5652173913049</v>
      </c>
      <c r="D158" s="189">
        <v>6531.5</v>
      </c>
      <c r="E158" s="39">
        <f t="shared" si="34"/>
        <v>5889.7091304347832</v>
      </c>
      <c r="F158" s="39">
        <f t="shared" si="41"/>
        <v>6773.1655000000001</v>
      </c>
      <c r="G158" s="39">
        <f t="shared" si="35"/>
        <v>5889.652173913044</v>
      </c>
      <c r="H158" s="39">
        <f t="shared" si="36"/>
        <v>6773.1</v>
      </c>
      <c r="I158" s="31" t="s">
        <v>396</v>
      </c>
      <c r="J158">
        <f t="shared" si="42"/>
        <v>6923.39</v>
      </c>
    </row>
    <row r="159" spans="1:10" x14ac:dyDescent="0.35">
      <c r="A159" s="31" t="s">
        <v>604</v>
      </c>
      <c r="B159" s="31" t="s">
        <v>399</v>
      </c>
      <c r="C159" s="189">
        <v>4237.826086956522</v>
      </c>
      <c r="D159" s="189">
        <v>4873.5</v>
      </c>
      <c r="E159" s="39">
        <f t="shared" si="34"/>
        <v>4394.6256521739133</v>
      </c>
      <c r="F159" s="39">
        <f t="shared" si="41"/>
        <v>5053.8194999999996</v>
      </c>
      <c r="G159" s="39">
        <f t="shared" si="35"/>
        <v>4394.608695652174</v>
      </c>
      <c r="H159" s="39">
        <f t="shared" si="36"/>
        <v>5053.8</v>
      </c>
      <c r="I159" s="31" t="s">
        <v>396</v>
      </c>
      <c r="J159">
        <f t="shared" si="42"/>
        <v>5165.91</v>
      </c>
    </row>
    <row r="160" spans="1:10" x14ac:dyDescent="0.35">
      <c r="A160" s="31" t="s">
        <v>604</v>
      </c>
      <c r="B160" s="31" t="s">
        <v>400</v>
      </c>
      <c r="C160" s="189">
        <v>5679.5652173913049</v>
      </c>
      <c r="D160" s="189">
        <v>6531.5</v>
      </c>
      <c r="E160" s="39">
        <f t="shared" si="34"/>
        <v>5889.7091304347832</v>
      </c>
      <c r="F160" s="39">
        <f t="shared" si="41"/>
        <v>6773.1655000000001</v>
      </c>
      <c r="G160" s="39">
        <f t="shared" si="35"/>
        <v>5889.652173913044</v>
      </c>
      <c r="H160" s="39">
        <f t="shared" si="36"/>
        <v>6773.1</v>
      </c>
      <c r="I160" s="31" t="s">
        <v>396</v>
      </c>
      <c r="J160">
        <f t="shared" si="42"/>
        <v>6923.39</v>
      </c>
    </row>
    <row r="161" spans="1:10" x14ac:dyDescent="0.35">
      <c r="A161" s="31" t="s">
        <v>604</v>
      </c>
      <c r="B161" s="31" t="s">
        <v>401</v>
      </c>
      <c r="C161" s="189">
        <v>5679.5652173913049</v>
      </c>
      <c r="D161" s="189">
        <v>6531.5</v>
      </c>
      <c r="E161" s="39">
        <f t="shared" si="34"/>
        <v>5889.7091304347832</v>
      </c>
      <c r="F161" s="39">
        <f t="shared" si="41"/>
        <v>6773.1655000000001</v>
      </c>
      <c r="G161" s="39">
        <f t="shared" si="35"/>
        <v>5889.652173913044</v>
      </c>
      <c r="H161" s="39">
        <f t="shared" si="36"/>
        <v>6773.1</v>
      </c>
      <c r="I161" s="31" t="s">
        <v>396</v>
      </c>
      <c r="J161">
        <f t="shared" si="42"/>
        <v>6923.39</v>
      </c>
    </row>
    <row r="162" spans="1:10" x14ac:dyDescent="0.35">
      <c r="A162" s="31" t="s">
        <v>604</v>
      </c>
      <c r="B162" s="31" t="s">
        <v>402</v>
      </c>
      <c r="C162" s="189">
        <v>5679.5652173913049</v>
      </c>
      <c r="D162" s="189">
        <v>6531.5</v>
      </c>
      <c r="E162" s="39">
        <f t="shared" si="34"/>
        <v>5889.7091304347832</v>
      </c>
      <c r="F162" s="39">
        <f t="shared" si="41"/>
        <v>6773.1655000000001</v>
      </c>
      <c r="G162" s="39">
        <f t="shared" si="35"/>
        <v>5889.652173913044</v>
      </c>
      <c r="H162" s="39">
        <f t="shared" si="36"/>
        <v>6773.1</v>
      </c>
      <c r="I162" s="31" t="s">
        <v>396</v>
      </c>
      <c r="J162">
        <f t="shared" si="42"/>
        <v>6923.39</v>
      </c>
    </row>
    <row r="163" spans="1:10" x14ac:dyDescent="0.35">
      <c r="A163" s="31" t="s">
        <v>604</v>
      </c>
      <c r="B163" s="31" t="s">
        <v>403</v>
      </c>
      <c r="C163" s="189">
        <v>5679.5652173913049</v>
      </c>
      <c r="D163" s="189">
        <v>6531.5</v>
      </c>
      <c r="E163" s="39">
        <f t="shared" si="34"/>
        <v>5889.7091304347832</v>
      </c>
      <c r="F163" s="39">
        <f t="shared" si="41"/>
        <v>6773.1655000000001</v>
      </c>
      <c r="G163" s="39">
        <f t="shared" si="35"/>
        <v>5889.652173913044</v>
      </c>
      <c r="H163" s="39">
        <f t="shared" si="36"/>
        <v>6773.1</v>
      </c>
      <c r="I163" s="31" t="s">
        <v>396</v>
      </c>
      <c r="J163">
        <f t="shared" si="42"/>
        <v>6923.39</v>
      </c>
    </row>
    <row r="164" spans="1:10" x14ac:dyDescent="0.35">
      <c r="A164" s="31" t="s">
        <v>604</v>
      </c>
      <c r="B164" s="31" t="s">
        <v>404</v>
      </c>
      <c r="C164" s="189">
        <v>465.91304347826087</v>
      </c>
      <c r="D164" s="189">
        <v>535.79999999999995</v>
      </c>
      <c r="E164" s="39">
        <f t="shared" si="34"/>
        <v>483.15182608695653</v>
      </c>
      <c r="F164" s="39">
        <f t="shared" si="41"/>
        <v>555.62459999999999</v>
      </c>
      <c r="G164" s="39">
        <f t="shared" si="35"/>
        <v>483.13043478260875</v>
      </c>
      <c r="H164" s="39">
        <f t="shared" si="36"/>
        <v>555.6</v>
      </c>
      <c r="I164" s="31" t="s">
        <v>405</v>
      </c>
      <c r="J164">
        <f t="shared" si="42"/>
        <v>567.94799999999998</v>
      </c>
    </row>
    <row r="165" spans="1:10" x14ac:dyDescent="0.35">
      <c r="A165" s="31" t="s">
        <v>604</v>
      </c>
      <c r="B165" s="31" t="s">
        <v>406</v>
      </c>
      <c r="C165" s="189">
        <v>126.69565217391305</v>
      </c>
      <c r="D165" s="189">
        <v>145.69999999999999</v>
      </c>
      <c r="E165" s="39">
        <f t="shared" si="34"/>
        <v>131.38339130434781</v>
      </c>
      <c r="F165" s="39">
        <f t="shared" si="41"/>
        <v>151.09089999999998</v>
      </c>
      <c r="G165" s="39">
        <f t="shared" si="35"/>
        <v>131.30434782608697</v>
      </c>
      <c r="H165" s="39">
        <f t="shared" si="36"/>
        <v>151</v>
      </c>
      <c r="I165" s="31" t="s">
        <v>396</v>
      </c>
      <c r="J165">
        <f t="shared" si="42"/>
        <v>154.44200000000001</v>
      </c>
    </row>
    <row r="166" spans="1:10" x14ac:dyDescent="0.35">
      <c r="A166" s="31" t="s">
        <v>604</v>
      </c>
      <c r="B166" s="31" t="s">
        <v>407</v>
      </c>
      <c r="C166" s="189">
        <v>202.52173913043481</v>
      </c>
      <c r="D166" s="189">
        <v>232.9</v>
      </c>
      <c r="E166" s="39">
        <f t="shared" si="34"/>
        <v>210.01504347826088</v>
      </c>
      <c r="F166" s="39">
        <f t="shared" si="41"/>
        <v>241.51730000000001</v>
      </c>
      <c r="G166" s="39">
        <f t="shared" si="35"/>
        <v>210.00000000000003</v>
      </c>
      <c r="H166" s="39">
        <f t="shared" si="36"/>
        <v>241.5</v>
      </c>
      <c r="I166" s="31" t="s">
        <v>396</v>
      </c>
      <c r="J166">
        <f t="shared" si="42"/>
        <v>246.87400000000002</v>
      </c>
    </row>
    <row r="167" spans="1:10" x14ac:dyDescent="0.35">
      <c r="A167" s="31" t="s">
        <v>604</v>
      </c>
      <c r="B167" s="31" t="s">
        <v>408</v>
      </c>
      <c r="C167" s="189">
        <v>5679.5652173913049</v>
      </c>
      <c r="D167" s="189">
        <v>6531.5</v>
      </c>
      <c r="E167" s="39">
        <f t="shared" si="34"/>
        <v>5889.7091304347832</v>
      </c>
      <c r="F167" s="39">
        <f t="shared" si="41"/>
        <v>6773.1655000000001</v>
      </c>
      <c r="G167" s="39">
        <f t="shared" si="35"/>
        <v>5889.652173913044</v>
      </c>
      <c r="H167" s="39">
        <f t="shared" si="36"/>
        <v>6773.1</v>
      </c>
      <c r="I167" s="31" t="s">
        <v>396</v>
      </c>
      <c r="J167">
        <f t="shared" si="42"/>
        <v>6923.39</v>
      </c>
    </row>
    <row r="168" spans="1:10" x14ac:dyDescent="0.35">
      <c r="A168" s="31" t="s">
        <v>604</v>
      </c>
      <c r="B168" s="31" t="s">
        <v>409</v>
      </c>
      <c r="C168" s="189">
        <v>932.34782608695662</v>
      </c>
      <c r="D168" s="189">
        <v>1072.2</v>
      </c>
      <c r="E168" s="39">
        <f t="shared" si="34"/>
        <v>966.84469565217398</v>
      </c>
      <c r="F168" s="39">
        <f t="shared" si="41"/>
        <v>1111.8714</v>
      </c>
      <c r="G168" s="39">
        <f t="shared" si="35"/>
        <v>966.78260869565224</v>
      </c>
      <c r="H168" s="39">
        <f t="shared" si="36"/>
        <v>1111.8</v>
      </c>
      <c r="I168" s="31" t="s">
        <v>410</v>
      </c>
      <c r="J168">
        <f t="shared" si="42"/>
        <v>1136.5320000000002</v>
      </c>
    </row>
    <row r="169" spans="1:10" x14ac:dyDescent="0.35">
      <c r="A169" s="31" t="s">
        <v>604</v>
      </c>
      <c r="B169" s="31" t="s">
        <v>411</v>
      </c>
      <c r="C169" s="189">
        <v>465.91304347826087</v>
      </c>
      <c r="D169" s="189">
        <v>535.79999999999995</v>
      </c>
      <c r="E169" s="39">
        <f t="shared" si="34"/>
        <v>483.15182608695653</v>
      </c>
      <c r="F169" s="39">
        <f t="shared" si="41"/>
        <v>555.62459999999999</v>
      </c>
      <c r="G169" s="39">
        <f t="shared" si="35"/>
        <v>483.13043478260875</v>
      </c>
      <c r="H169" s="39">
        <f t="shared" si="36"/>
        <v>555.6</v>
      </c>
      <c r="I169" s="31" t="s">
        <v>410</v>
      </c>
      <c r="J169">
        <f t="shared" si="42"/>
        <v>567.94799999999998</v>
      </c>
    </row>
    <row r="170" spans="1:10" x14ac:dyDescent="0.35">
      <c r="A170" s="31" t="s">
        <v>604</v>
      </c>
      <c r="B170" s="31" t="s">
        <v>412</v>
      </c>
      <c r="C170" s="189">
        <v>465.91304347826087</v>
      </c>
      <c r="D170" s="189">
        <v>535.79999999999995</v>
      </c>
      <c r="E170" s="39">
        <f t="shared" si="34"/>
        <v>483.15182608695653</v>
      </c>
      <c r="F170" s="39">
        <f t="shared" si="41"/>
        <v>555.62459999999999</v>
      </c>
      <c r="G170" s="39">
        <f t="shared" si="35"/>
        <v>483.13043478260875</v>
      </c>
      <c r="H170" s="39">
        <f t="shared" si="36"/>
        <v>555.6</v>
      </c>
      <c r="I170" s="31" t="s">
        <v>410</v>
      </c>
      <c r="J170">
        <f t="shared" si="42"/>
        <v>567.94799999999998</v>
      </c>
    </row>
    <row r="171" spans="1:10" x14ac:dyDescent="0.35">
      <c r="A171" s="31" t="s">
        <v>604</v>
      </c>
      <c r="B171" s="31" t="s">
        <v>413</v>
      </c>
      <c r="C171" s="189">
        <v>198.34782608695653</v>
      </c>
      <c r="D171" s="189">
        <v>228.1</v>
      </c>
      <c r="E171" s="39">
        <f t="shared" si="34"/>
        <v>205.68669565217391</v>
      </c>
      <c r="F171" s="39">
        <f t="shared" si="41"/>
        <v>236.53969999999998</v>
      </c>
      <c r="G171" s="39">
        <f t="shared" si="35"/>
        <v>205.6521739130435</v>
      </c>
      <c r="H171" s="39">
        <f t="shared" si="36"/>
        <v>236.5</v>
      </c>
      <c r="I171" s="31"/>
      <c r="J171">
        <f t="shared" si="42"/>
        <v>241.786</v>
      </c>
    </row>
    <row r="172" spans="1:10" x14ac:dyDescent="0.35">
      <c r="A172" s="31" t="s">
        <v>604</v>
      </c>
      <c r="B172" s="31" t="s">
        <v>365</v>
      </c>
      <c r="C172" s="189">
        <v>103.21739130434784</v>
      </c>
      <c r="D172" s="189">
        <v>118.7</v>
      </c>
      <c r="E172" s="39">
        <f t="shared" si="34"/>
        <v>107.03643478260871</v>
      </c>
      <c r="F172" s="39">
        <f t="shared" si="41"/>
        <v>123.09190000000001</v>
      </c>
      <c r="G172" s="39">
        <f t="shared" si="35"/>
        <v>106.95652173913044</v>
      </c>
      <c r="H172" s="39">
        <f t="shared" si="36"/>
        <v>123</v>
      </c>
      <c r="I172" s="31" t="s">
        <v>366</v>
      </c>
      <c r="J172">
        <f t="shared" si="42"/>
        <v>125.822</v>
      </c>
    </row>
    <row r="173" spans="1:10" x14ac:dyDescent="0.35">
      <c r="A173" s="31" t="s">
        <v>604</v>
      </c>
      <c r="B173" s="31" t="s">
        <v>414</v>
      </c>
      <c r="C173" s="189">
        <v>169.47826086956525</v>
      </c>
      <c r="D173" s="189">
        <v>194.9</v>
      </c>
      <c r="E173" s="39">
        <f t="shared" si="34"/>
        <v>175.74895652173913</v>
      </c>
      <c r="F173" s="39">
        <f t="shared" si="41"/>
        <v>202.1113</v>
      </c>
      <c r="G173" s="39">
        <f t="shared" si="35"/>
        <v>175.73913043478262</v>
      </c>
      <c r="H173" s="39">
        <f t="shared" si="36"/>
        <v>202.1</v>
      </c>
      <c r="I173" s="37"/>
      <c r="J173">
        <f t="shared" si="42"/>
        <v>206.59400000000002</v>
      </c>
    </row>
    <row r="174" spans="1:10" x14ac:dyDescent="0.35">
      <c r="A174" s="31" t="s">
        <v>604</v>
      </c>
      <c r="B174" s="31" t="s">
        <v>415</v>
      </c>
      <c r="C174" s="189">
        <v>496.17391304347831</v>
      </c>
      <c r="D174" s="189">
        <v>570.6</v>
      </c>
      <c r="E174" s="39">
        <f t="shared" si="34"/>
        <v>514.53234782608706</v>
      </c>
      <c r="F174" s="39">
        <f t="shared" si="41"/>
        <v>591.71220000000005</v>
      </c>
      <c r="G174" s="39">
        <f t="shared" si="35"/>
        <v>514.52173913043487</v>
      </c>
      <c r="H174" s="39">
        <f t="shared" si="36"/>
        <v>591.70000000000005</v>
      </c>
      <c r="I174" s="37"/>
      <c r="J174">
        <f t="shared" si="42"/>
        <v>604.83600000000001</v>
      </c>
    </row>
    <row r="175" spans="1:10" x14ac:dyDescent="0.35">
      <c r="A175" s="31" t="s">
        <v>604</v>
      </c>
      <c r="B175" s="31" t="s">
        <v>416</v>
      </c>
      <c r="C175" s="189">
        <v>293.56521739130437</v>
      </c>
      <c r="D175" s="189">
        <v>337.6</v>
      </c>
      <c r="E175" s="39">
        <f t="shared" si="34"/>
        <v>304.42713043478267</v>
      </c>
      <c r="F175" s="39">
        <f t="shared" si="41"/>
        <v>350.09120000000001</v>
      </c>
      <c r="G175" s="39">
        <f t="shared" si="35"/>
        <v>304.34782608695656</v>
      </c>
      <c r="H175" s="39">
        <f t="shared" si="36"/>
        <v>350</v>
      </c>
      <c r="I175" s="37"/>
      <c r="J175">
        <f t="shared" si="42"/>
        <v>357.85600000000005</v>
      </c>
    </row>
    <row r="176" spans="1:10" x14ac:dyDescent="0.35">
      <c r="A176" s="31" t="s">
        <v>604</v>
      </c>
      <c r="B176" s="31" t="s">
        <v>417</v>
      </c>
      <c r="C176" s="189">
        <v>14.782608695652176</v>
      </c>
      <c r="D176" s="189">
        <v>17</v>
      </c>
      <c r="E176" s="39">
        <f t="shared" si="34"/>
        <v>15.329565217391307</v>
      </c>
      <c r="F176" s="39">
        <f t="shared" si="41"/>
        <v>17.629000000000001</v>
      </c>
      <c r="G176" s="39">
        <f t="shared" si="35"/>
        <v>15.304347826086959</v>
      </c>
      <c r="H176" s="39">
        <f t="shared" si="36"/>
        <v>17.600000000000001</v>
      </c>
      <c r="I176" s="37"/>
      <c r="J176">
        <f t="shared" si="42"/>
        <v>18.02</v>
      </c>
    </row>
    <row r="177" spans="1:10" x14ac:dyDescent="0.35">
      <c r="A177" s="31" t="s">
        <v>604</v>
      </c>
      <c r="B177" s="31" t="s">
        <v>418</v>
      </c>
      <c r="C177" s="189">
        <v>1622.0869565217392</v>
      </c>
      <c r="D177" s="189">
        <v>1865.4</v>
      </c>
      <c r="E177" s="39">
        <f t="shared" si="34"/>
        <v>1682.1041739130437</v>
      </c>
      <c r="F177" s="39">
        <f t="shared" si="41"/>
        <v>1934.4198000000001</v>
      </c>
      <c r="G177" s="39">
        <f t="shared" si="35"/>
        <v>1682.0869565217392</v>
      </c>
      <c r="H177" s="39">
        <f t="shared" si="36"/>
        <v>1934.4</v>
      </c>
      <c r="I177" s="37"/>
      <c r="J177">
        <f t="shared" si="42"/>
        <v>1977.3240000000003</v>
      </c>
    </row>
    <row r="178" spans="1:10" x14ac:dyDescent="0.35">
      <c r="A178" s="31" t="s">
        <v>604</v>
      </c>
      <c r="B178" s="31" t="s">
        <v>419</v>
      </c>
      <c r="C178" s="189">
        <v>1622.0869565217392</v>
      </c>
      <c r="D178" s="189">
        <v>1865.4</v>
      </c>
      <c r="E178" s="39">
        <f t="shared" si="34"/>
        <v>1682.1041739130437</v>
      </c>
      <c r="F178" s="39">
        <f t="shared" si="41"/>
        <v>1934.4198000000001</v>
      </c>
      <c r="G178" s="39">
        <f t="shared" si="35"/>
        <v>1682.0869565217392</v>
      </c>
      <c r="H178" s="39">
        <f t="shared" si="36"/>
        <v>1934.4</v>
      </c>
      <c r="I178" s="37"/>
      <c r="J178">
        <f t="shared" si="42"/>
        <v>1977.3240000000003</v>
      </c>
    </row>
    <row r="179" spans="1:10" x14ac:dyDescent="0.35">
      <c r="A179" s="31" t="s">
        <v>604</v>
      </c>
      <c r="B179" s="31" t="s">
        <v>420</v>
      </c>
      <c r="C179" s="189">
        <v>538.95652173913038</v>
      </c>
      <c r="D179" s="189">
        <v>619.79999999999995</v>
      </c>
      <c r="E179" s="39">
        <f t="shared" si="34"/>
        <v>558.8979130434783</v>
      </c>
      <c r="F179" s="39">
        <f t="shared" si="41"/>
        <v>642.73259999999993</v>
      </c>
      <c r="G179" s="39">
        <f t="shared" si="35"/>
        <v>558.86956521739137</v>
      </c>
      <c r="H179" s="39">
        <f t="shared" si="36"/>
        <v>642.70000000000005</v>
      </c>
      <c r="I179" s="37"/>
      <c r="J179">
        <f t="shared" si="42"/>
        <v>656.98799999999994</v>
      </c>
    </row>
    <row r="180" spans="1:10" x14ac:dyDescent="0.35">
      <c r="A180" s="31" t="s">
        <v>604</v>
      </c>
      <c r="B180" s="31" t="s">
        <v>421</v>
      </c>
      <c r="C180" s="189">
        <v>441.21739130434781</v>
      </c>
      <c r="D180" s="189">
        <v>507.4</v>
      </c>
      <c r="E180" s="39">
        <f t="shared" si="34"/>
        <v>457.54243478260878</v>
      </c>
      <c r="F180" s="39">
        <f t="shared" si="41"/>
        <v>526.17380000000003</v>
      </c>
      <c r="G180" s="39">
        <f t="shared" si="35"/>
        <v>457.47826086956525</v>
      </c>
      <c r="H180" s="39">
        <f t="shared" si="36"/>
        <v>526.1</v>
      </c>
      <c r="I180" s="37"/>
      <c r="J180">
        <f t="shared" si="42"/>
        <v>537.84400000000005</v>
      </c>
    </row>
    <row r="181" spans="1:10" x14ac:dyDescent="0.35">
      <c r="A181" s="31" t="s">
        <v>604</v>
      </c>
      <c r="B181" s="31" t="s">
        <v>656</v>
      </c>
      <c r="C181" s="189">
        <v>1380.695652173913</v>
      </c>
      <c r="D181" s="189">
        <v>1587.8</v>
      </c>
      <c r="E181" s="39">
        <f t="shared" si="34"/>
        <v>1431.7813913043478</v>
      </c>
      <c r="F181" s="39">
        <f t="shared" si="41"/>
        <v>1646.5485999999999</v>
      </c>
      <c r="G181" s="39">
        <f t="shared" si="35"/>
        <v>1431.7391304347827</v>
      </c>
      <c r="H181" s="39">
        <f t="shared" si="36"/>
        <v>1646.5</v>
      </c>
      <c r="I181" s="37"/>
      <c r="J181">
        <f t="shared" si="42"/>
        <v>1683.068</v>
      </c>
    </row>
    <row r="182" spans="1:10" ht="26.25" customHeight="1" x14ac:dyDescent="0.35">
      <c r="A182" s="310" t="s">
        <v>691</v>
      </c>
      <c r="B182" s="311"/>
      <c r="C182" s="311"/>
      <c r="D182" s="311"/>
      <c r="E182" s="311"/>
      <c r="F182" s="311"/>
      <c r="G182" s="311"/>
      <c r="H182" s="311"/>
      <c r="I182" s="311"/>
    </row>
    <row r="183" spans="1:10" x14ac:dyDescent="0.35">
      <c r="A183" s="312" t="s">
        <v>18</v>
      </c>
      <c r="B183" s="312" t="s">
        <v>247</v>
      </c>
      <c r="C183" s="314" t="s">
        <v>690</v>
      </c>
      <c r="D183" s="315"/>
      <c r="E183" s="316" t="s">
        <v>726</v>
      </c>
      <c r="F183" s="317"/>
      <c r="G183" s="316" t="s">
        <v>727</v>
      </c>
      <c r="H183" s="317"/>
      <c r="I183" s="312" t="s">
        <v>587</v>
      </c>
    </row>
    <row r="184" spans="1:10" x14ac:dyDescent="0.35">
      <c r="A184" s="313"/>
      <c r="B184" s="313"/>
      <c r="C184" s="188" t="s">
        <v>248</v>
      </c>
      <c r="D184" s="187" t="s">
        <v>249</v>
      </c>
      <c r="E184" s="200" t="s">
        <v>248</v>
      </c>
      <c r="F184" s="201" t="s">
        <v>249</v>
      </c>
      <c r="G184" s="200" t="s">
        <v>248</v>
      </c>
      <c r="H184" s="201" t="s">
        <v>249</v>
      </c>
      <c r="I184" s="313"/>
    </row>
    <row r="185" spans="1:10" x14ac:dyDescent="0.35">
      <c r="A185" s="318" t="s">
        <v>661</v>
      </c>
      <c r="B185" s="318"/>
      <c r="C185" s="318"/>
      <c r="D185" s="318"/>
      <c r="E185" s="318"/>
      <c r="F185" s="318"/>
      <c r="G185" s="318"/>
      <c r="H185" s="318"/>
      <c r="I185" s="318"/>
    </row>
    <row r="186" spans="1:10" x14ac:dyDescent="0.35">
      <c r="A186" s="31" t="s">
        <v>288</v>
      </c>
      <c r="B186" s="31" t="s">
        <v>638</v>
      </c>
      <c r="C186" s="189">
        <v>1731.4782608695655</v>
      </c>
      <c r="D186" s="189">
        <v>1991.2</v>
      </c>
      <c r="E186" s="39">
        <f t="shared" ref="E186:E221" si="43">+F186/1.15</f>
        <v>1795.5429565217394</v>
      </c>
      <c r="F186" s="39">
        <f>+D186+(D186*0.037)</f>
        <v>2064.8744000000002</v>
      </c>
      <c r="G186" s="39">
        <f t="shared" ref="G186:G222" si="44">+H186/1.15</f>
        <v>1795.4782608695655</v>
      </c>
      <c r="H186" s="39">
        <f t="shared" ref="H186:H222" si="45">ROUNDDOWN(F186,1)</f>
        <v>2064.8000000000002</v>
      </c>
      <c r="I186" s="31"/>
    </row>
    <row r="187" spans="1:10" x14ac:dyDescent="0.35">
      <c r="A187" s="31" t="s">
        <v>288</v>
      </c>
      <c r="B187" s="31" t="s">
        <v>639</v>
      </c>
      <c r="C187" s="189">
        <v>1714.9565217391305</v>
      </c>
      <c r="D187" s="189">
        <v>1972.2</v>
      </c>
      <c r="E187" s="39">
        <f t="shared" si="43"/>
        <v>1778.4099130434784</v>
      </c>
      <c r="F187" s="39">
        <f t="shared" ref="F187:F222" si="46">+D187+(D187*0.037)</f>
        <v>2045.1713999999999</v>
      </c>
      <c r="G187" s="39">
        <f t="shared" si="44"/>
        <v>1778.3478260869565</v>
      </c>
      <c r="H187" s="39">
        <f t="shared" si="45"/>
        <v>2045.1</v>
      </c>
      <c r="I187" s="31"/>
    </row>
    <row r="188" spans="1:10" x14ac:dyDescent="0.35">
      <c r="A188" s="31" t="s">
        <v>288</v>
      </c>
      <c r="B188" s="31" t="s">
        <v>662</v>
      </c>
      <c r="C188" s="189">
        <v>779.91304347826087</v>
      </c>
      <c r="D188" s="189">
        <v>896.9</v>
      </c>
      <c r="E188" s="39">
        <f t="shared" si="43"/>
        <v>808.76982608695653</v>
      </c>
      <c r="F188" s="39">
        <f t="shared" si="46"/>
        <v>930.08529999999996</v>
      </c>
      <c r="G188" s="39">
        <f t="shared" si="44"/>
        <v>808.69565217391312</v>
      </c>
      <c r="H188" s="39">
        <f t="shared" si="45"/>
        <v>930</v>
      </c>
      <c r="I188" s="31"/>
    </row>
    <row r="189" spans="1:10" x14ac:dyDescent="0.35">
      <c r="A189" s="31" t="s">
        <v>288</v>
      </c>
      <c r="B189" s="31" t="s">
        <v>640</v>
      </c>
      <c r="C189" s="189">
        <v>636</v>
      </c>
      <c r="D189" s="189">
        <v>731.4</v>
      </c>
      <c r="E189" s="39">
        <f t="shared" si="43"/>
        <v>659.53200000000004</v>
      </c>
      <c r="F189" s="39">
        <f t="shared" si="46"/>
        <v>758.46179999999993</v>
      </c>
      <c r="G189" s="39">
        <f t="shared" si="44"/>
        <v>659.47826086956525</v>
      </c>
      <c r="H189" s="39">
        <f t="shared" si="45"/>
        <v>758.4</v>
      </c>
      <c r="I189" s="31"/>
    </row>
    <row r="190" spans="1:10" x14ac:dyDescent="0.35">
      <c r="A190" s="31" t="s">
        <v>288</v>
      </c>
      <c r="B190" s="31" t="s">
        <v>642</v>
      </c>
      <c r="C190" s="189">
        <v>519.82608695652175</v>
      </c>
      <c r="D190" s="189">
        <v>597.79999999999995</v>
      </c>
      <c r="E190" s="39">
        <f t="shared" si="43"/>
        <v>539.05965217391304</v>
      </c>
      <c r="F190" s="39">
        <f t="shared" si="46"/>
        <v>619.91859999999997</v>
      </c>
      <c r="G190" s="39">
        <f t="shared" si="44"/>
        <v>539.04347826086962</v>
      </c>
      <c r="H190" s="39">
        <f t="shared" si="45"/>
        <v>619.9</v>
      </c>
      <c r="I190" s="31"/>
    </row>
    <row r="191" spans="1:10" x14ac:dyDescent="0.35">
      <c r="A191" s="31" t="s">
        <v>288</v>
      </c>
      <c r="B191" s="31" t="s">
        <v>643</v>
      </c>
      <c r="C191" s="189">
        <v>1714.9565217391305</v>
      </c>
      <c r="D191" s="189">
        <v>1972.2</v>
      </c>
      <c r="E191" s="39">
        <f t="shared" si="43"/>
        <v>1778.4099130434784</v>
      </c>
      <c r="F191" s="39">
        <f t="shared" si="46"/>
        <v>2045.1713999999999</v>
      </c>
      <c r="G191" s="39">
        <f t="shared" si="44"/>
        <v>1778.3478260869565</v>
      </c>
      <c r="H191" s="39">
        <f t="shared" si="45"/>
        <v>2045.1</v>
      </c>
      <c r="I191" s="31"/>
    </row>
    <row r="192" spans="1:10" x14ac:dyDescent="0.35">
      <c r="A192" s="31" t="s">
        <v>288</v>
      </c>
      <c r="B192" s="31" t="s">
        <v>663</v>
      </c>
      <c r="C192" s="189">
        <v>2113.217391304348</v>
      </c>
      <c r="D192" s="189">
        <v>2430.1999999999998</v>
      </c>
      <c r="E192" s="39">
        <f t="shared" si="43"/>
        <v>2191.4064347826084</v>
      </c>
      <c r="F192" s="39">
        <f t="shared" si="46"/>
        <v>2520.1173999999996</v>
      </c>
      <c r="G192" s="39">
        <f t="shared" si="44"/>
        <v>2191.391304347826</v>
      </c>
      <c r="H192" s="39">
        <f t="shared" si="45"/>
        <v>2520.1</v>
      </c>
      <c r="I192" s="31"/>
    </row>
    <row r="193" spans="1:9" x14ac:dyDescent="0.35">
      <c r="A193" s="31" t="s">
        <v>288</v>
      </c>
      <c r="B193" s="31" t="s">
        <v>664</v>
      </c>
      <c r="C193" s="189">
        <v>3153.3913043478265</v>
      </c>
      <c r="D193" s="189">
        <v>3626.4</v>
      </c>
      <c r="E193" s="39">
        <f t="shared" si="43"/>
        <v>3270.066782608696</v>
      </c>
      <c r="F193" s="39">
        <f t="shared" si="46"/>
        <v>3760.5768000000003</v>
      </c>
      <c r="G193" s="39">
        <f t="shared" si="44"/>
        <v>3270.0000000000005</v>
      </c>
      <c r="H193" s="39">
        <f t="shared" si="45"/>
        <v>3760.5</v>
      </c>
      <c r="I193" s="31"/>
    </row>
    <row r="194" spans="1:9" x14ac:dyDescent="0.35">
      <c r="A194" s="31" t="s">
        <v>288</v>
      </c>
      <c r="B194" s="31" t="s">
        <v>641</v>
      </c>
      <c r="C194" s="189">
        <v>5414.086956521739</v>
      </c>
      <c r="D194" s="189">
        <v>6226.2</v>
      </c>
      <c r="E194" s="39">
        <f t="shared" si="43"/>
        <v>5614.4081739130434</v>
      </c>
      <c r="F194" s="39">
        <f t="shared" si="46"/>
        <v>6456.5693999999994</v>
      </c>
      <c r="G194" s="39">
        <f t="shared" si="44"/>
        <v>5614.347826086957</v>
      </c>
      <c r="H194" s="39">
        <f t="shared" si="45"/>
        <v>6456.5</v>
      </c>
      <c r="I194" s="31"/>
    </row>
    <row r="195" spans="1:9" x14ac:dyDescent="0.35">
      <c r="A195" s="31" t="s">
        <v>288</v>
      </c>
      <c r="B195" s="31" t="s">
        <v>644</v>
      </c>
      <c r="C195" s="189">
        <v>5121.3913043478269</v>
      </c>
      <c r="D195" s="189">
        <v>5889.6</v>
      </c>
      <c r="E195" s="39">
        <f t="shared" si="43"/>
        <v>5310.8827826086963</v>
      </c>
      <c r="F195" s="39">
        <f t="shared" si="46"/>
        <v>6107.5152000000007</v>
      </c>
      <c r="G195" s="39">
        <f t="shared" si="44"/>
        <v>5310.8695652173919</v>
      </c>
      <c r="H195" s="39">
        <f t="shared" si="45"/>
        <v>6107.5</v>
      </c>
      <c r="I195" s="31"/>
    </row>
    <row r="196" spans="1:9" x14ac:dyDescent="0.35">
      <c r="A196" s="31" t="s">
        <v>288</v>
      </c>
      <c r="B196" s="31" t="s">
        <v>645</v>
      </c>
      <c r="C196" s="189">
        <v>1311.0434782608697</v>
      </c>
      <c r="D196" s="189">
        <v>1507.7</v>
      </c>
      <c r="E196" s="39">
        <f t="shared" si="43"/>
        <v>1359.5520869565221</v>
      </c>
      <c r="F196" s="39">
        <f t="shared" si="46"/>
        <v>1563.4849000000002</v>
      </c>
      <c r="G196" s="39">
        <f t="shared" si="44"/>
        <v>1359.4782608695655</v>
      </c>
      <c r="H196" s="39">
        <f t="shared" si="45"/>
        <v>1563.4</v>
      </c>
      <c r="I196" s="31"/>
    </row>
    <row r="197" spans="1:9" x14ac:dyDescent="0.35">
      <c r="A197" s="31" t="s">
        <v>288</v>
      </c>
      <c r="B197" s="31" t="s">
        <v>646</v>
      </c>
      <c r="C197" s="189">
        <v>1504.521739130435</v>
      </c>
      <c r="D197" s="189">
        <v>1730.2</v>
      </c>
      <c r="E197" s="39">
        <f t="shared" si="43"/>
        <v>1560.1890434782611</v>
      </c>
      <c r="F197" s="39">
        <f t="shared" si="46"/>
        <v>1794.2174</v>
      </c>
      <c r="G197" s="39">
        <f t="shared" si="44"/>
        <v>1560.1739130434785</v>
      </c>
      <c r="H197" s="39">
        <f t="shared" si="45"/>
        <v>1794.2</v>
      </c>
      <c r="I197" s="31"/>
    </row>
    <row r="198" spans="1:9" x14ac:dyDescent="0.35">
      <c r="A198" s="31" t="s">
        <v>288</v>
      </c>
      <c r="B198" s="31" t="s">
        <v>647</v>
      </c>
      <c r="C198" s="189">
        <v>1367.4782608695652</v>
      </c>
      <c r="D198" s="189">
        <v>1572.6</v>
      </c>
      <c r="E198" s="39">
        <f t="shared" si="43"/>
        <v>1418.0749565217393</v>
      </c>
      <c r="F198" s="39">
        <f t="shared" si="46"/>
        <v>1630.7862</v>
      </c>
      <c r="G198" s="39">
        <f t="shared" si="44"/>
        <v>1418.0000000000002</v>
      </c>
      <c r="H198" s="39">
        <f t="shared" si="45"/>
        <v>1630.7</v>
      </c>
      <c r="I198" s="31"/>
    </row>
    <row r="199" spans="1:9" x14ac:dyDescent="0.35">
      <c r="A199" s="31" t="s">
        <v>288</v>
      </c>
      <c r="B199" s="31" t="s">
        <v>665</v>
      </c>
      <c r="C199" s="189">
        <v>1817.913043478261</v>
      </c>
      <c r="D199" s="189">
        <v>2090.6</v>
      </c>
      <c r="E199" s="39">
        <f t="shared" si="43"/>
        <v>1885.1758260869565</v>
      </c>
      <c r="F199" s="39">
        <f t="shared" si="46"/>
        <v>2167.9521999999997</v>
      </c>
      <c r="G199" s="39">
        <f t="shared" si="44"/>
        <v>1885.130434782609</v>
      </c>
      <c r="H199" s="39">
        <f t="shared" si="45"/>
        <v>2167.9</v>
      </c>
      <c r="I199" s="31"/>
    </row>
    <row r="200" spans="1:9" x14ac:dyDescent="0.35">
      <c r="A200" s="31" t="s">
        <v>288</v>
      </c>
      <c r="B200" s="31" t="s">
        <v>648</v>
      </c>
      <c r="C200" s="189">
        <v>997.82608695652186</v>
      </c>
      <c r="D200" s="189">
        <v>1147.5</v>
      </c>
      <c r="E200" s="39">
        <f t="shared" si="43"/>
        <v>1034.7456521739132</v>
      </c>
      <c r="F200" s="39">
        <f t="shared" si="46"/>
        <v>1189.9575</v>
      </c>
      <c r="G200" s="39">
        <f t="shared" si="44"/>
        <v>1034.6956521739132</v>
      </c>
      <c r="H200" s="39">
        <f t="shared" si="45"/>
        <v>1189.9000000000001</v>
      </c>
      <c r="I200" s="31"/>
    </row>
    <row r="201" spans="1:9" x14ac:dyDescent="0.35">
      <c r="A201" s="31" t="s">
        <v>288</v>
      </c>
      <c r="B201" s="31" t="s">
        <v>649</v>
      </c>
      <c r="C201" s="189">
        <v>2633.6521739130435</v>
      </c>
      <c r="D201" s="189">
        <v>3028.7</v>
      </c>
      <c r="E201" s="39">
        <f t="shared" si="43"/>
        <v>2731.0973043478261</v>
      </c>
      <c r="F201" s="39">
        <f t="shared" si="46"/>
        <v>3140.7619</v>
      </c>
      <c r="G201" s="39">
        <f t="shared" si="44"/>
        <v>2731.0434782608695</v>
      </c>
      <c r="H201" s="39">
        <f t="shared" si="45"/>
        <v>3140.7</v>
      </c>
      <c r="I201" s="31"/>
    </row>
    <row r="202" spans="1:9" x14ac:dyDescent="0.35">
      <c r="A202" s="31" t="s">
        <v>288</v>
      </c>
      <c r="B202" s="31" t="s">
        <v>650</v>
      </c>
      <c r="C202" s="189">
        <v>685.82608695652186</v>
      </c>
      <c r="D202" s="189">
        <v>788.7</v>
      </c>
      <c r="E202" s="39">
        <f t="shared" si="43"/>
        <v>711.2016521739132</v>
      </c>
      <c r="F202" s="39">
        <f t="shared" si="46"/>
        <v>817.88190000000009</v>
      </c>
      <c r="G202" s="39">
        <f t="shared" si="44"/>
        <v>711.13043478260875</v>
      </c>
      <c r="H202" s="39">
        <f t="shared" si="45"/>
        <v>817.8</v>
      </c>
      <c r="I202" s="31"/>
    </row>
    <row r="203" spans="1:9" x14ac:dyDescent="0.35">
      <c r="A203" s="31" t="s">
        <v>288</v>
      </c>
      <c r="B203" s="31" t="s">
        <v>651</v>
      </c>
      <c r="C203" s="189">
        <v>6809.3913043478269</v>
      </c>
      <c r="D203" s="189">
        <v>7830.8</v>
      </c>
      <c r="E203" s="39">
        <f t="shared" si="43"/>
        <v>7061.3387826086964</v>
      </c>
      <c r="F203" s="39">
        <f t="shared" si="46"/>
        <v>8120.5396000000001</v>
      </c>
      <c r="G203" s="39">
        <f t="shared" si="44"/>
        <v>7061.3043478260879</v>
      </c>
      <c r="H203" s="39">
        <f t="shared" si="45"/>
        <v>8120.5</v>
      </c>
      <c r="I203" s="31"/>
    </row>
    <row r="204" spans="1:9" x14ac:dyDescent="0.35">
      <c r="A204" s="31" t="s">
        <v>288</v>
      </c>
      <c r="B204" s="31" t="s">
        <v>657</v>
      </c>
      <c r="C204" s="189">
        <v>442.43478260869568</v>
      </c>
      <c r="D204" s="189">
        <v>508.8</v>
      </c>
      <c r="E204" s="39">
        <f t="shared" si="43"/>
        <v>458.80486956521742</v>
      </c>
      <c r="F204" s="39">
        <f t="shared" si="46"/>
        <v>527.62559999999996</v>
      </c>
      <c r="G204" s="39">
        <f t="shared" si="44"/>
        <v>458.78260869565224</v>
      </c>
      <c r="H204" s="39">
        <f t="shared" si="45"/>
        <v>527.6</v>
      </c>
      <c r="I204" s="31"/>
    </row>
    <row r="205" spans="1:9" x14ac:dyDescent="0.35">
      <c r="A205" s="31" t="s">
        <v>288</v>
      </c>
      <c r="B205" s="31" t="s">
        <v>652</v>
      </c>
      <c r="C205" s="189">
        <v>2194.6956521739135</v>
      </c>
      <c r="D205" s="189">
        <v>2523.9</v>
      </c>
      <c r="E205" s="39">
        <f t="shared" si="43"/>
        <v>2275.8993913043482</v>
      </c>
      <c r="F205" s="39">
        <f t="shared" si="46"/>
        <v>2617.2843000000003</v>
      </c>
      <c r="G205" s="39">
        <f t="shared" si="44"/>
        <v>2275.826086956522</v>
      </c>
      <c r="H205" s="39">
        <f t="shared" si="45"/>
        <v>2617.1999999999998</v>
      </c>
      <c r="I205" s="31"/>
    </row>
    <row r="206" spans="1:9" x14ac:dyDescent="0.35">
      <c r="A206" s="31" t="s">
        <v>288</v>
      </c>
      <c r="B206" s="31" t="s">
        <v>658</v>
      </c>
      <c r="C206" s="189">
        <v>1659.6521739130435</v>
      </c>
      <c r="D206" s="189">
        <v>1908.6</v>
      </c>
      <c r="E206" s="39">
        <f t="shared" si="43"/>
        <v>1721.0593043478261</v>
      </c>
      <c r="F206" s="39">
        <f t="shared" si="46"/>
        <v>1979.2181999999998</v>
      </c>
      <c r="G206" s="39">
        <f t="shared" si="44"/>
        <v>1721.0434782608697</v>
      </c>
      <c r="H206" s="39">
        <f t="shared" si="45"/>
        <v>1979.2</v>
      </c>
      <c r="I206" s="31"/>
    </row>
    <row r="207" spans="1:9" x14ac:dyDescent="0.35">
      <c r="A207" s="31" t="s">
        <v>288</v>
      </c>
      <c r="B207" s="31" t="s">
        <v>666</v>
      </c>
      <c r="C207" s="189">
        <v>1371.5652173913045</v>
      </c>
      <c r="D207" s="189">
        <v>1577.3</v>
      </c>
      <c r="E207" s="39">
        <f t="shared" si="43"/>
        <v>1422.3131304347828</v>
      </c>
      <c r="F207" s="39">
        <f t="shared" si="46"/>
        <v>1635.6601000000001</v>
      </c>
      <c r="G207" s="39">
        <f t="shared" si="44"/>
        <v>1422.2608695652175</v>
      </c>
      <c r="H207" s="39">
        <f t="shared" si="45"/>
        <v>1635.6</v>
      </c>
      <c r="I207" s="31"/>
    </row>
    <row r="208" spans="1:9" x14ac:dyDescent="0.35">
      <c r="A208" s="31" t="s">
        <v>288</v>
      </c>
      <c r="B208" s="31" t="s">
        <v>659</v>
      </c>
      <c r="C208" s="189">
        <v>3319.3913043478265</v>
      </c>
      <c r="D208" s="189">
        <v>3817.3</v>
      </c>
      <c r="E208" s="39">
        <f t="shared" si="43"/>
        <v>3442.2087826086959</v>
      </c>
      <c r="F208" s="39">
        <f t="shared" si="46"/>
        <v>3958.5401000000002</v>
      </c>
      <c r="G208" s="39">
        <f t="shared" si="44"/>
        <v>3442.1739130434785</v>
      </c>
      <c r="H208" s="39">
        <f t="shared" si="45"/>
        <v>3958.5</v>
      </c>
      <c r="I208" s="31"/>
    </row>
    <row r="209" spans="1:10" x14ac:dyDescent="0.35">
      <c r="A209" s="31" t="s">
        <v>288</v>
      </c>
      <c r="B209" s="31" t="s">
        <v>653</v>
      </c>
      <c r="C209" s="189">
        <v>198.2608695652174</v>
      </c>
      <c r="D209" s="189">
        <v>228</v>
      </c>
      <c r="E209" s="39">
        <f t="shared" si="43"/>
        <v>205.59652173913045</v>
      </c>
      <c r="F209" s="39">
        <f t="shared" si="46"/>
        <v>236.43600000000001</v>
      </c>
      <c r="G209" s="39">
        <f t="shared" si="44"/>
        <v>205.56521739130437</v>
      </c>
      <c r="H209" s="39">
        <f t="shared" si="45"/>
        <v>236.4</v>
      </c>
      <c r="I209" s="31"/>
    </row>
    <row r="210" spans="1:10" x14ac:dyDescent="0.35">
      <c r="A210" s="31" t="s">
        <v>288</v>
      </c>
      <c r="B210" s="31" t="s">
        <v>660</v>
      </c>
      <c r="C210" s="189">
        <v>553.04347826086962</v>
      </c>
      <c r="D210" s="189">
        <v>636</v>
      </c>
      <c r="E210" s="39">
        <f t="shared" si="43"/>
        <v>573.50608695652181</v>
      </c>
      <c r="F210" s="39">
        <f t="shared" si="46"/>
        <v>659.53200000000004</v>
      </c>
      <c r="G210" s="39">
        <f t="shared" si="44"/>
        <v>573.47826086956525</v>
      </c>
      <c r="H210" s="39">
        <f t="shared" si="45"/>
        <v>659.5</v>
      </c>
      <c r="I210" s="31"/>
    </row>
    <row r="211" spans="1:10" x14ac:dyDescent="0.35">
      <c r="A211" s="31" t="s">
        <v>288</v>
      </c>
      <c r="B211" s="31" t="s">
        <v>654</v>
      </c>
      <c r="C211" s="189">
        <v>495.39130434782618</v>
      </c>
      <c r="D211" s="189">
        <v>569.70000000000005</v>
      </c>
      <c r="E211" s="39">
        <f t="shared" si="43"/>
        <v>513.72078260869569</v>
      </c>
      <c r="F211" s="39">
        <f t="shared" si="46"/>
        <v>590.77890000000002</v>
      </c>
      <c r="G211" s="39">
        <f t="shared" si="44"/>
        <v>513.65217391304361</v>
      </c>
      <c r="H211" s="39">
        <f t="shared" si="45"/>
        <v>590.70000000000005</v>
      </c>
      <c r="I211" s="31"/>
    </row>
    <row r="212" spans="1:10" x14ac:dyDescent="0.35">
      <c r="A212" s="31" t="s">
        <v>288</v>
      </c>
      <c r="B212" s="31" t="s">
        <v>655</v>
      </c>
      <c r="C212" s="189">
        <v>204.52173913043478</v>
      </c>
      <c r="D212" s="189">
        <v>235.2</v>
      </c>
      <c r="E212" s="39">
        <f t="shared" si="43"/>
        <v>212.08904347826089</v>
      </c>
      <c r="F212" s="39">
        <f t="shared" si="46"/>
        <v>243.9024</v>
      </c>
      <c r="G212" s="39">
        <f t="shared" si="44"/>
        <v>212.08695652173915</v>
      </c>
      <c r="H212" s="39">
        <f t="shared" si="45"/>
        <v>243.9</v>
      </c>
      <c r="I212" s="31"/>
    </row>
    <row r="213" spans="1:10" x14ac:dyDescent="0.35">
      <c r="A213" s="31" t="s">
        <v>604</v>
      </c>
      <c r="B213" s="31" t="s">
        <v>423</v>
      </c>
      <c r="C213" s="189">
        <v>471.21739130434787</v>
      </c>
      <c r="D213" s="189">
        <v>541.9</v>
      </c>
      <c r="E213" s="39">
        <f t="shared" si="43"/>
        <v>488.65243478260868</v>
      </c>
      <c r="F213" s="39">
        <f t="shared" si="46"/>
        <v>561.95029999999997</v>
      </c>
      <c r="G213" s="39">
        <f t="shared" si="44"/>
        <v>488.60869565217394</v>
      </c>
      <c r="H213" s="39">
        <f t="shared" si="45"/>
        <v>561.9</v>
      </c>
      <c r="I213" s="31" t="s">
        <v>424</v>
      </c>
      <c r="J213">
        <f>D213*1.06</f>
        <v>574.41399999999999</v>
      </c>
    </row>
    <row r="214" spans="1:10" x14ac:dyDescent="0.35">
      <c r="A214" s="31" t="s">
        <v>604</v>
      </c>
      <c r="B214" s="31" t="s">
        <v>425</v>
      </c>
      <c r="C214" s="189">
        <v>471.21739130434787</v>
      </c>
      <c r="D214" s="189">
        <v>541.9</v>
      </c>
      <c r="E214" s="39">
        <f t="shared" si="43"/>
        <v>488.65243478260868</v>
      </c>
      <c r="F214" s="39">
        <f t="shared" si="46"/>
        <v>561.95029999999997</v>
      </c>
      <c r="G214" s="39">
        <f t="shared" si="44"/>
        <v>488.60869565217394</v>
      </c>
      <c r="H214" s="39">
        <f t="shared" si="45"/>
        <v>561.9</v>
      </c>
      <c r="I214" s="31" t="s">
        <v>424</v>
      </c>
      <c r="J214">
        <f t="shared" ref="J214:J224" si="47">D214*1.06</f>
        <v>574.41399999999999</v>
      </c>
    </row>
    <row r="215" spans="1:10" x14ac:dyDescent="0.35">
      <c r="A215" s="31" t="s">
        <v>604</v>
      </c>
      <c r="B215" s="31" t="s">
        <v>426</v>
      </c>
      <c r="C215" s="189">
        <v>86.08695652173914</v>
      </c>
      <c r="D215" s="189">
        <v>99</v>
      </c>
      <c r="E215" s="39">
        <f t="shared" si="43"/>
        <v>89.272173913043488</v>
      </c>
      <c r="F215" s="39">
        <f t="shared" si="46"/>
        <v>102.663</v>
      </c>
      <c r="G215" s="39">
        <f t="shared" si="44"/>
        <v>89.217391304347828</v>
      </c>
      <c r="H215" s="39">
        <f t="shared" si="45"/>
        <v>102.6</v>
      </c>
      <c r="I215" s="31" t="s">
        <v>424</v>
      </c>
      <c r="J215">
        <f t="shared" si="47"/>
        <v>104.94000000000001</v>
      </c>
    </row>
    <row r="216" spans="1:10" x14ac:dyDescent="0.35">
      <c r="A216" s="31" t="s">
        <v>609</v>
      </c>
      <c r="B216" s="31" t="s">
        <v>427</v>
      </c>
      <c r="C216" s="189">
        <v>1.1304347826086958</v>
      </c>
      <c r="D216" s="189">
        <v>1.3</v>
      </c>
      <c r="E216" s="39">
        <f t="shared" si="43"/>
        <v>1.1722608695652175</v>
      </c>
      <c r="F216" s="39">
        <f t="shared" si="46"/>
        <v>1.3481000000000001</v>
      </c>
      <c r="G216" s="39">
        <f t="shared" si="44"/>
        <v>1.1304347826086958</v>
      </c>
      <c r="H216" s="39">
        <f t="shared" si="45"/>
        <v>1.3</v>
      </c>
      <c r="I216" s="31"/>
      <c r="J216">
        <f t="shared" si="47"/>
        <v>1.3780000000000001</v>
      </c>
    </row>
    <row r="217" spans="1:10" x14ac:dyDescent="0.35">
      <c r="A217" s="31" t="s">
        <v>609</v>
      </c>
      <c r="B217" s="31" t="s">
        <v>428</v>
      </c>
      <c r="C217" s="189">
        <v>2.6956521739130439</v>
      </c>
      <c r="D217" s="189">
        <v>3.1</v>
      </c>
      <c r="E217" s="39">
        <f t="shared" si="43"/>
        <v>2.7953913043478265</v>
      </c>
      <c r="F217" s="39">
        <f t="shared" si="46"/>
        <v>3.2147000000000001</v>
      </c>
      <c r="G217" s="39">
        <f t="shared" si="44"/>
        <v>2.7826086956521743</v>
      </c>
      <c r="H217" s="39">
        <f t="shared" si="45"/>
        <v>3.2</v>
      </c>
      <c r="I217" s="31"/>
      <c r="J217">
        <f t="shared" si="47"/>
        <v>3.2860000000000005</v>
      </c>
    </row>
    <row r="218" spans="1:10" x14ac:dyDescent="0.35">
      <c r="A218" s="31" t="s">
        <v>609</v>
      </c>
      <c r="B218" s="31" t="s">
        <v>429</v>
      </c>
      <c r="C218" s="189">
        <v>4.6956521739130439</v>
      </c>
      <c r="D218" s="189">
        <v>5.4</v>
      </c>
      <c r="E218" s="39">
        <f t="shared" si="43"/>
        <v>4.8693913043478263</v>
      </c>
      <c r="F218" s="39">
        <f t="shared" si="46"/>
        <v>5.5998000000000001</v>
      </c>
      <c r="G218" s="39">
        <f t="shared" si="44"/>
        <v>4.7826086956521747</v>
      </c>
      <c r="H218" s="39">
        <f t="shared" si="45"/>
        <v>5.5</v>
      </c>
      <c r="I218" s="31" t="s">
        <v>368</v>
      </c>
      <c r="J218">
        <f t="shared" si="47"/>
        <v>5.7240000000000011</v>
      </c>
    </row>
    <row r="219" spans="1:10" x14ac:dyDescent="0.35">
      <c r="A219" s="31" t="s">
        <v>609</v>
      </c>
      <c r="B219" s="31" t="s">
        <v>430</v>
      </c>
      <c r="C219" s="189">
        <v>17.043478260869566</v>
      </c>
      <c r="D219" s="189">
        <v>19.600000000000001</v>
      </c>
      <c r="E219" s="39">
        <f t="shared" si="43"/>
        <v>17.674086956521741</v>
      </c>
      <c r="F219" s="39">
        <f t="shared" si="46"/>
        <v>20.325200000000002</v>
      </c>
      <c r="G219" s="39">
        <f t="shared" si="44"/>
        <v>17.65217391304348</v>
      </c>
      <c r="H219" s="39">
        <f t="shared" si="45"/>
        <v>20.3</v>
      </c>
      <c r="I219" s="31" t="s">
        <v>368</v>
      </c>
      <c r="J219">
        <f t="shared" si="47"/>
        <v>20.776000000000003</v>
      </c>
    </row>
    <row r="220" spans="1:10" x14ac:dyDescent="0.35">
      <c r="A220" s="31" t="s">
        <v>609</v>
      </c>
      <c r="B220" s="31" t="s">
        <v>431</v>
      </c>
      <c r="C220" s="189">
        <v>2.347826086956522</v>
      </c>
      <c r="D220" s="189">
        <v>2.7</v>
      </c>
      <c r="E220" s="39">
        <f t="shared" si="43"/>
        <v>2.4346956521739131</v>
      </c>
      <c r="F220" s="39">
        <f t="shared" si="46"/>
        <v>2.7999000000000001</v>
      </c>
      <c r="G220" s="39">
        <f t="shared" si="44"/>
        <v>2.347826086956522</v>
      </c>
      <c r="H220" s="39">
        <f t="shared" si="45"/>
        <v>2.7</v>
      </c>
      <c r="I220" s="31" t="s">
        <v>368</v>
      </c>
      <c r="J220">
        <f t="shared" si="47"/>
        <v>2.8620000000000005</v>
      </c>
    </row>
    <row r="221" spans="1:10" x14ac:dyDescent="0.35">
      <c r="A221" s="31" t="s">
        <v>609</v>
      </c>
      <c r="B221" s="31" t="s">
        <v>433</v>
      </c>
      <c r="C221" s="189">
        <v>22.173913043478262</v>
      </c>
      <c r="D221" s="189">
        <v>25.5</v>
      </c>
      <c r="E221" s="39">
        <f t="shared" si="43"/>
        <v>22.994347826086958</v>
      </c>
      <c r="F221" s="39">
        <f t="shared" si="46"/>
        <v>26.4435</v>
      </c>
      <c r="G221" s="39">
        <f t="shared" si="44"/>
        <v>22.956521739130434</v>
      </c>
      <c r="H221" s="39">
        <f t="shared" si="45"/>
        <v>26.4</v>
      </c>
      <c r="I221" s="31" t="s">
        <v>368</v>
      </c>
      <c r="J221">
        <f t="shared" si="47"/>
        <v>27.03</v>
      </c>
    </row>
    <row r="222" spans="1:10" x14ac:dyDescent="0.35">
      <c r="A222" s="31" t="s">
        <v>609</v>
      </c>
      <c r="B222" s="31" t="s">
        <v>686</v>
      </c>
      <c r="C222" s="191">
        <v>95.391304347826093</v>
      </c>
      <c r="D222" s="191">
        <v>109.7</v>
      </c>
      <c r="E222" s="39">
        <f>+F222/1.15</f>
        <v>98.92078260869566</v>
      </c>
      <c r="F222" s="39">
        <f t="shared" si="46"/>
        <v>113.7589</v>
      </c>
      <c r="G222" s="39">
        <f t="shared" si="44"/>
        <v>98.869565217391312</v>
      </c>
      <c r="H222" s="39">
        <f t="shared" si="45"/>
        <v>113.7</v>
      </c>
      <c r="I222" s="31" t="s">
        <v>687</v>
      </c>
    </row>
    <row r="223" spans="1:10" x14ac:dyDescent="0.35">
      <c r="A223" s="31" t="s">
        <v>609</v>
      </c>
      <c r="B223" s="31" t="s">
        <v>434</v>
      </c>
      <c r="C223" s="189" t="s">
        <v>683</v>
      </c>
      <c r="D223" s="189" t="s">
        <v>683</v>
      </c>
      <c r="E223" s="214" t="s">
        <v>683</v>
      </c>
      <c r="F223" s="214" t="s">
        <v>683</v>
      </c>
      <c r="G223" s="214" t="s">
        <v>683</v>
      </c>
      <c r="H223" s="214" t="s">
        <v>683</v>
      </c>
      <c r="I223" s="31" t="s">
        <v>688</v>
      </c>
      <c r="J223" t="e">
        <f t="shared" si="47"/>
        <v>#VALUE!</v>
      </c>
    </row>
    <row r="224" spans="1:10" x14ac:dyDescent="0.35">
      <c r="A224" s="31" t="s">
        <v>609</v>
      </c>
      <c r="B224" s="31" t="s">
        <v>435</v>
      </c>
      <c r="C224" s="189" t="s">
        <v>683</v>
      </c>
      <c r="D224" s="189" t="s">
        <v>683</v>
      </c>
      <c r="E224" s="214" t="s">
        <v>683</v>
      </c>
      <c r="F224" s="214" t="s">
        <v>683</v>
      </c>
      <c r="G224" s="214" t="s">
        <v>683</v>
      </c>
      <c r="H224" s="214" t="s">
        <v>683</v>
      </c>
      <c r="I224" s="31" t="s">
        <v>688</v>
      </c>
      <c r="J224" t="e">
        <f t="shared" si="47"/>
        <v>#VALUE!</v>
      </c>
    </row>
    <row r="225" spans="1:10" ht="26.25" customHeight="1" x14ac:dyDescent="0.35">
      <c r="A225" s="310" t="s">
        <v>691</v>
      </c>
      <c r="B225" s="311"/>
      <c r="C225" s="311"/>
      <c r="D225" s="311"/>
      <c r="E225" s="311"/>
      <c r="F225" s="311"/>
      <c r="G225" s="311"/>
      <c r="H225" s="311"/>
      <c r="I225" s="311"/>
    </row>
    <row r="226" spans="1:10" x14ac:dyDescent="0.35">
      <c r="A226" s="312" t="s">
        <v>18</v>
      </c>
      <c r="B226" s="312" t="s">
        <v>247</v>
      </c>
      <c r="C226" s="314" t="s">
        <v>690</v>
      </c>
      <c r="D226" s="315"/>
      <c r="E226" s="316" t="s">
        <v>726</v>
      </c>
      <c r="F226" s="317"/>
      <c r="G226" s="316" t="s">
        <v>727</v>
      </c>
      <c r="H226" s="317"/>
      <c r="I226" s="312" t="s">
        <v>587</v>
      </c>
    </row>
    <row r="227" spans="1:10" x14ac:dyDescent="0.35">
      <c r="A227" s="313"/>
      <c r="B227" s="313"/>
      <c r="C227" s="188" t="s">
        <v>248</v>
      </c>
      <c r="D227" s="187" t="s">
        <v>249</v>
      </c>
      <c r="E227" s="200" t="s">
        <v>248</v>
      </c>
      <c r="F227" s="201" t="s">
        <v>249</v>
      </c>
      <c r="G227" s="200" t="s">
        <v>248</v>
      </c>
      <c r="H227" s="201" t="s">
        <v>249</v>
      </c>
      <c r="I227" s="313"/>
    </row>
    <row r="228" spans="1:10" x14ac:dyDescent="0.35">
      <c r="A228" s="309" t="s">
        <v>436</v>
      </c>
      <c r="B228" s="309"/>
      <c r="C228" s="309"/>
      <c r="D228" s="309"/>
      <c r="E228" s="309"/>
      <c r="F228" s="309"/>
      <c r="G228" s="309"/>
      <c r="H228" s="309"/>
      <c r="I228" s="309"/>
    </row>
    <row r="229" spans="1:10" x14ac:dyDescent="0.35">
      <c r="A229" s="31" t="s">
        <v>437</v>
      </c>
      <c r="B229" s="31" t="s">
        <v>438</v>
      </c>
      <c r="C229" s="189">
        <v>677.304347826087</v>
      </c>
      <c r="D229" s="189">
        <v>778.9</v>
      </c>
      <c r="E229" s="39">
        <f t="shared" ref="E229:E278" si="48">+F229/1.15</f>
        <v>702.36460869565224</v>
      </c>
      <c r="F229" s="39">
        <f>+D229+(D229*0.037)</f>
        <v>807.71929999999998</v>
      </c>
      <c r="G229" s="39">
        <f t="shared" ref="G229:G278" si="49">+H229/1.15</f>
        <v>702.34782608695662</v>
      </c>
      <c r="H229" s="39">
        <f t="shared" ref="H229:H278" si="50">ROUNDDOWN(F229,1)</f>
        <v>807.7</v>
      </c>
      <c r="I229" s="31"/>
      <c r="J229">
        <f>D229*1.06</f>
        <v>825.63400000000001</v>
      </c>
    </row>
    <row r="230" spans="1:10" x14ac:dyDescent="0.35">
      <c r="A230" s="31" t="s">
        <v>437</v>
      </c>
      <c r="B230" s="31" t="s">
        <v>439</v>
      </c>
      <c r="C230" s="189">
        <v>677.304347826087</v>
      </c>
      <c r="D230" s="189">
        <v>778.9</v>
      </c>
      <c r="E230" s="39">
        <f t="shared" si="48"/>
        <v>702.36460869565224</v>
      </c>
      <c r="F230" s="39">
        <f t="shared" ref="F230:F278" si="51">+D230+(D230*0.037)</f>
        <v>807.71929999999998</v>
      </c>
      <c r="G230" s="39">
        <f t="shared" si="49"/>
        <v>702.34782608695662</v>
      </c>
      <c r="H230" s="39">
        <f t="shared" si="50"/>
        <v>807.7</v>
      </c>
      <c r="I230" s="31"/>
      <c r="J230">
        <f t="shared" ref="J230:J278" si="52">D230*1.06</f>
        <v>825.63400000000001</v>
      </c>
    </row>
    <row r="231" spans="1:10" x14ac:dyDescent="0.35">
      <c r="A231" s="31" t="s">
        <v>437</v>
      </c>
      <c r="B231" s="31" t="s">
        <v>440</v>
      </c>
      <c r="C231" s="189">
        <v>341.6521739130435</v>
      </c>
      <c r="D231" s="189">
        <v>392.9</v>
      </c>
      <c r="E231" s="39">
        <f t="shared" si="48"/>
        <v>354.29330434782611</v>
      </c>
      <c r="F231" s="39">
        <f t="shared" si="51"/>
        <v>407.43729999999999</v>
      </c>
      <c r="G231" s="39">
        <f t="shared" si="49"/>
        <v>354.26086956521738</v>
      </c>
      <c r="H231" s="39">
        <f t="shared" si="50"/>
        <v>407.4</v>
      </c>
      <c r="I231" s="31"/>
      <c r="J231">
        <f t="shared" si="52"/>
        <v>416.47399999999999</v>
      </c>
    </row>
    <row r="232" spans="1:10" x14ac:dyDescent="0.35">
      <c r="A232" s="31" t="s">
        <v>437</v>
      </c>
      <c r="B232" s="31" t="s">
        <v>441</v>
      </c>
      <c r="C232" s="189">
        <v>845.21739130434787</v>
      </c>
      <c r="D232" s="189">
        <v>972</v>
      </c>
      <c r="E232" s="39">
        <f t="shared" si="48"/>
        <v>876.49043478260876</v>
      </c>
      <c r="F232" s="39">
        <f t="shared" si="51"/>
        <v>1007.9639999999999</v>
      </c>
      <c r="G232" s="39">
        <f t="shared" si="49"/>
        <v>876.43478260869574</v>
      </c>
      <c r="H232" s="39">
        <f t="shared" si="50"/>
        <v>1007.9</v>
      </c>
      <c r="I232" s="31"/>
      <c r="J232">
        <f t="shared" si="52"/>
        <v>1030.3200000000002</v>
      </c>
    </row>
    <row r="233" spans="1:10" x14ac:dyDescent="0.35">
      <c r="A233" s="31" t="s">
        <v>437</v>
      </c>
      <c r="B233" s="31" t="s">
        <v>442</v>
      </c>
      <c r="C233" s="189">
        <v>1354.9565217391305</v>
      </c>
      <c r="D233" s="189">
        <v>1558.2</v>
      </c>
      <c r="E233" s="39">
        <f t="shared" si="48"/>
        <v>1405.0899130434784</v>
      </c>
      <c r="F233" s="39">
        <f t="shared" si="51"/>
        <v>1615.8534</v>
      </c>
      <c r="G233" s="39">
        <f t="shared" si="49"/>
        <v>1405.0434782608697</v>
      </c>
      <c r="H233" s="39">
        <f t="shared" si="50"/>
        <v>1615.8</v>
      </c>
      <c r="I233" s="31"/>
      <c r="J233">
        <f t="shared" si="52"/>
        <v>1651.6920000000002</v>
      </c>
    </row>
    <row r="234" spans="1:10" x14ac:dyDescent="0.35">
      <c r="A234" s="31" t="s">
        <v>437</v>
      </c>
      <c r="B234" s="31" t="s">
        <v>443</v>
      </c>
      <c r="C234" s="189">
        <v>677.304347826087</v>
      </c>
      <c r="D234" s="189">
        <v>778.9</v>
      </c>
      <c r="E234" s="39">
        <f t="shared" si="48"/>
        <v>702.36460869565224</v>
      </c>
      <c r="F234" s="39">
        <f t="shared" si="51"/>
        <v>807.71929999999998</v>
      </c>
      <c r="G234" s="39">
        <f t="shared" si="49"/>
        <v>702.34782608695662</v>
      </c>
      <c r="H234" s="39">
        <f t="shared" si="50"/>
        <v>807.7</v>
      </c>
      <c r="I234" s="31" t="s">
        <v>444</v>
      </c>
      <c r="J234">
        <f t="shared" si="52"/>
        <v>825.63400000000001</v>
      </c>
    </row>
    <row r="235" spans="1:10" x14ac:dyDescent="0.35">
      <c r="A235" s="31" t="s">
        <v>437</v>
      </c>
      <c r="B235" s="31" t="s">
        <v>445</v>
      </c>
      <c r="C235" s="189">
        <v>335.47826086956525</v>
      </c>
      <c r="D235" s="189">
        <v>385.8</v>
      </c>
      <c r="E235" s="39">
        <f t="shared" si="48"/>
        <v>347.89095652173921</v>
      </c>
      <c r="F235" s="39">
        <f t="shared" si="51"/>
        <v>400.07460000000003</v>
      </c>
      <c r="G235" s="39">
        <f t="shared" si="49"/>
        <v>347.82608695652175</v>
      </c>
      <c r="H235" s="39">
        <f t="shared" si="50"/>
        <v>400</v>
      </c>
      <c r="I235" s="31"/>
      <c r="J235">
        <f t="shared" si="52"/>
        <v>408.94800000000004</v>
      </c>
    </row>
    <row r="236" spans="1:10" x14ac:dyDescent="0.35">
      <c r="A236" s="31" t="s">
        <v>437</v>
      </c>
      <c r="B236" s="31" t="s">
        <v>446</v>
      </c>
      <c r="C236" s="189">
        <v>335.47826086956525</v>
      </c>
      <c r="D236" s="189">
        <v>385.8</v>
      </c>
      <c r="E236" s="39">
        <f t="shared" si="48"/>
        <v>347.89095652173921</v>
      </c>
      <c r="F236" s="39">
        <f t="shared" si="51"/>
        <v>400.07460000000003</v>
      </c>
      <c r="G236" s="39">
        <f t="shared" si="49"/>
        <v>347.82608695652175</v>
      </c>
      <c r="H236" s="39">
        <f t="shared" si="50"/>
        <v>400</v>
      </c>
      <c r="I236" s="31"/>
      <c r="J236">
        <f t="shared" si="52"/>
        <v>408.94800000000004</v>
      </c>
    </row>
    <row r="237" spans="1:10" x14ac:dyDescent="0.35">
      <c r="A237" s="31" t="s">
        <v>437</v>
      </c>
      <c r="B237" s="31" t="s">
        <v>447</v>
      </c>
      <c r="C237" s="189">
        <v>254.60869565217394</v>
      </c>
      <c r="D237" s="189">
        <v>292.8</v>
      </c>
      <c r="E237" s="39">
        <f t="shared" si="48"/>
        <v>264.02921739130437</v>
      </c>
      <c r="F237" s="39">
        <f t="shared" si="51"/>
        <v>303.6336</v>
      </c>
      <c r="G237" s="39">
        <f t="shared" si="49"/>
        <v>264.00000000000006</v>
      </c>
      <c r="H237" s="39">
        <f t="shared" si="50"/>
        <v>303.60000000000002</v>
      </c>
      <c r="I237" s="31"/>
      <c r="J237">
        <f t="shared" si="52"/>
        <v>310.36800000000005</v>
      </c>
    </row>
    <row r="238" spans="1:10" x14ac:dyDescent="0.35">
      <c r="A238" s="31" t="s">
        <v>437</v>
      </c>
      <c r="B238" s="31" t="s">
        <v>448</v>
      </c>
      <c r="C238" s="189">
        <v>677.304347826087</v>
      </c>
      <c r="D238" s="189">
        <v>778.9</v>
      </c>
      <c r="E238" s="39">
        <f t="shared" si="48"/>
        <v>702.36460869565224</v>
      </c>
      <c r="F238" s="39">
        <f t="shared" si="51"/>
        <v>807.71929999999998</v>
      </c>
      <c r="G238" s="39">
        <f t="shared" si="49"/>
        <v>702.34782608695662</v>
      </c>
      <c r="H238" s="39">
        <f t="shared" si="50"/>
        <v>807.7</v>
      </c>
      <c r="I238" s="31"/>
      <c r="J238">
        <f t="shared" si="52"/>
        <v>825.63400000000001</v>
      </c>
    </row>
    <row r="239" spans="1:10" x14ac:dyDescent="0.35">
      <c r="A239" s="31" t="s">
        <v>437</v>
      </c>
      <c r="B239" s="31" t="s">
        <v>449</v>
      </c>
      <c r="C239" s="189">
        <v>509.47826086956525</v>
      </c>
      <c r="D239" s="189">
        <v>585.9</v>
      </c>
      <c r="E239" s="39">
        <f t="shared" si="48"/>
        <v>528.3289565217392</v>
      </c>
      <c r="F239" s="39">
        <f t="shared" si="51"/>
        <v>607.57830000000001</v>
      </c>
      <c r="G239" s="39">
        <f t="shared" si="49"/>
        <v>528.26086956521738</v>
      </c>
      <c r="H239" s="39">
        <f t="shared" si="50"/>
        <v>607.5</v>
      </c>
      <c r="I239" s="31"/>
      <c r="J239">
        <f t="shared" si="52"/>
        <v>621.05399999999997</v>
      </c>
    </row>
    <row r="240" spans="1:10" x14ac:dyDescent="0.35">
      <c r="A240" s="31" t="s">
        <v>437</v>
      </c>
      <c r="B240" s="31" t="s">
        <v>450</v>
      </c>
      <c r="C240" s="189">
        <v>335.47826086956525</v>
      </c>
      <c r="D240" s="189">
        <v>385.8</v>
      </c>
      <c r="E240" s="39">
        <f t="shared" si="48"/>
        <v>347.89095652173921</v>
      </c>
      <c r="F240" s="39">
        <f t="shared" si="51"/>
        <v>400.07460000000003</v>
      </c>
      <c r="G240" s="39">
        <f t="shared" si="49"/>
        <v>347.82608695652175</v>
      </c>
      <c r="H240" s="39">
        <f t="shared" si="50"/>
        <v>400</v>
      </c>
      <c r="I240" s="31"/>
      <c r="J240">
        <f t="shared" si="52"/>
        <v>408.94800000000004</v>
      </c>
    </row>
    <row r="241" spans="1:10" x14ac:dyDescent="0.35">
      <c r="A241" s="31" t="s">
        <v>437</v>
      </c>
      <c r="B241" s="31" t="s">
        <v>451</v>
      </c>
      <c r="C241" s="189">
        <v>254.60869565217394</v>
      </c>
      <c r="D241" s="189">
        <v>292.8</v>
      </c>
      <c r="E241" s="39">
        <f t="shared" si="48"/>
        <v>264.02921739130437</v>
      </c>
      <c r="F241" s="39">
        <f t="shared" si="51"/>
        <v>303.6336</v>
      </c>
      <c r="G241" s="39">
        <f t="shared" si="49"/>
        <v>264.00000000000006</v>
      </c>
      <c r="H241" s="39">
        <f t="shared" si="50"/>
        <v>303.60000000000002</v>
      </c>
      <c r="I241" s="31"/>
      <c r="J241">
        <f t="shared" si="52"/>
        <v>310.36800000000005</v>
      </c>
    </row>
    <row r="242" spans="1:10" x14ac:dyDescent="0.35">
      <c r="A242" s="31" t="s">
        <v>437</v>
      </c>
      <c r="B242" s="31" t="s">
        <v>452</v>
      </c>
      <c r="C242" s="189">
        <v>335.47826086956525</v>
      </c>
      <c r="D242" s="189">
        <v>385.8</v>
      </c>
      <c r="E242" s="39">
        <f t="shared" si="48"/>
        <v>347.89095652173921</v>
      </c>
      <c r="F242" s="39">
        <f t="shared" si="51"/>
        <v>400.07460000000003</v>
      </c>
      <c r="G242" s="39">
        <f t="shared" si="49"/>
        <v>347.82608695652175</v>
      </c>
      <c r="H242" s="39">
        <f t="shared" si="50"/>
        <v>400</v>
      </c>
      <c r="I242" s="31"/>
      <c r="J242">
        <f t="shared" si="52"/>
        <v>408.94800000000004</v>
      </c>
    </row>
    <row r="243" spans="1:10" x14ac:dyDescent="0.35">
      <c r="A243" s="31" t="s">
        <v>437</v>
      </c>
      <c r="B243" s="31" t="s">
        <v>453</v>
      </c>
      <c r="C243" s="189">
        <v>509.47826086956525</v>
      </c>
      <c r="D243" s="189">
        <v>585.9</v>
      </c>
      <c r="E243" s="39">
        <f t="shared" si="48"/>
        <v>528.3289565217392</v>
      </c>
      <c r="F243" s="39">
        <f t="shared" si="51"/>
        <v>607.57830000000001</v>
      </c>
      <c r="G243" s="39">
        <f t="shared" si="49"/>
        <v>528.26086956521738</v>
      </c>
      <c r="H243" s="39">
        <f t="shared" si="50"/>
        <v>607.5</v>
      </c>
      <c r="I243" s="31"/>
      <c r="J243">
        <f t="shared" si="52"/>
        <v>621.05399999999997</v>
      </c>
    </row>
    <row r="244" spans="1:10" x14ac:dyDescent="0.35">
      <c r="A244" s="31" t="s">
        <v>437</v>
      </c>
      <c r="B244" s="31" t="s">
        <v>454</v>
      </c>
      <c r="C244" s="189">
        <v>509.47826086956525</v>
      </c>
      <c r="D244" s="189">
        <v>585.9</v>
      </c>
      <c r="E244" s="39">
        <f t="shared" si="48"/>
        <v>528.3289565217392</v>
      </c>
      <c r="F244" s="39">
        <f t="shared" si="51"/>
        <v>607.57830000000001</v>
      </c>
      <c r="G244" s="39">
        <f t="shared" si="49"/>
        <v>528.26086956521738</v>
      </c>
      <c r="H244" s="39">
        <f t="shared" si="50"/>
        <v>607.5</v>
      </c>
      <c r="I244" s="31"/>
      <c r="J244">
        <f t="shared" si="52"/>
        <v>621.05399999999997</v>
      </c>
    </row>
    <row r="245" spans="1:10" x14ac:dyDescent="0.35">
      <c r="A245" s="31" t="s">
        <v>437</v>
      </c>
      <c r="B245" s="31" t="s">
        <v>455</v>
      </c>
      <c r="C245" s="189">
        <v>335.47826086956525</v>
      </c>
      <c r="D245" s="189">
        <v>385.8</v>
      </c>
      <c r="E245" s="39">
        <f t="shared" si="48"/>
        <v>347.89095652173921</v>
      </c>
      <c r="F245" s="39">
        <f t="shared" si="51"/>
        <v>400.07460000000003</v>
      </c>
      <c r="G245" s="39">
        <f t="shared" si="49"/>
        <v>347.82608695652175</v>
      </c>
      <c r="H245" s="39">
        <f t="shared" si="50"/>
        <v>400</v>
      </c>
      <c r="I245" s="31"/>
      <c r="J245">
        <f t="shared" si="52"/>
        <v>408.94800000000004</v>
      </c>
    </row>
    <row r="246" spans="1:10" x14ac:dyDescent="0.35">
      <c r="A246" s="31" t="s">
        <v>437</v>
      </c>
      <c r="B246" s="31" t="s">
        <v>456</v>
      </c>
      <c r="C246" s="189">
        <v>254.60869565217394</v>
      </c>
      <c r="D246" s="189">
        <v>292.8</v>
      </c>
      <c r="E246" s="39">
        <f t="shared" si="48"/>
        <v>264.02921739130437</v>
      </c>
      <c r="F246" s="39">
        <f t="shared" si="51"/>
        <v>303.6336</v>
      </c>
      <c r="G246" s="39">
        <f t="shared" si="49"/>
        <v>264.00000000000006</v>
      </c>
      <c r="H246" s="39">
        <f t="shared" si="50"/>
        <v>303.60000000000002</v>
      </c>
      <c r="I246" s="31"/>
      <c r="J246">
        <f t="shared" si="52"/>
        <v>310.36800000000005</v>
      </c>
    </row>
    <row r="247" spans="1:10" x14ac:dyDescent="0.35">
      <c r="A247" s="31" t="s">
        <v>437</v>
      </c>
      <c r="B247" s="31" t="s">
        <v>457</v>
      </c>
      <c r="C247" s="189">
        <v>677.304347826087</v>
      </c>
      <c r="D247" s="189">
        <v>778.9</v>
      </c>
      <c r="E247" s="39">
        <f t="shared" si="48"/>
        <v>702.36460869565224</v>
      </c>
      <c r="F247" s="39">
        <f t="shared" si="51"/>
        <v>807.71929999999998</v>
      </c>
      <c r="G247" s="39">
        <f t="shared" si="49"/>
        <v>702.34782608695662</v>
      </c>
      <c r="H247" s="39">
        <f t="shared" si="50"/>
        <v>807.7</v>
      </c>
      <c r="I247" s="31"/>
      <c r="J247">
        <f t="shared" si="52"/>
        <v>825.63400000000001</v>
      </c>
    </row>
    <row r="248" spans="1:10" x14ac:dyDescent="0.35">
      <c r="A248" s="31" t="s">
        <v>437</v>
      </c>
      <c r="B248" s="31" t="s">
        <v>458</v>
      </c>
      <c r="C248" s="189">
        <v>677.304347826087</v>
      </c>
      <c r="D248" s="189">
        <v>778.9</v>
      </c>
      <c r="E248" s="39">
        <f t="shared" si="48"/>
        <v>702.36460869565224</v>
      </c>
      <c r="F248" s="39">
        <f t="shared" si="51"/>
        <v>807.71929999999998</v>
      </c>
      <c r="G248" s="39">
        <f t="shared" si="49"/>
        <v>702.34782608695662</v>
      </c>
      <c r="H248" s="39">
        <f t="shared" si="50"/>
        <v>807.7</v>
      </c>
      <c r="I248" s="31"/>
      <c r="J248">
        <f t="shared" si="52"/>
        <v>825.63400000000001</v>
      </c>
    </row>
    <row r="249" spans="1:10" x14ac:dyDescent="0.35">
      <c r="A249" s="31" t="s">
        <v>437</v>
      </c>
      <c r="B249" s="31" t="s">
        <v>459</v>
      </c>
      <c r="C249" s="189">
        <v>509.47826086956525</v>
      </c>
      <c r="D249" s="189">
        <v>585.9</v>
      </c>
      <c r="E249" s="39">
        <f t="shared" si="48"/>
        <v>528.3289565217392</v>
      </c>
      <c r="F249" s="39">
        <f t="shared" si="51"/>
        <v>607.57830000000001</v>
      </c>
      <c r="G249" s="39">
        <f t="shared" si="49"/>
        <v>528.26086956521738</v>
      </c>
      <c r="H249" s="39">
        <f t="shared" si="50"/>
        <v>607.5</v>
      </c>
      <c r="I249" s="31"/>
      <c r="J249">
        <f t="shared" si="52"/>
        <v>621.05399999999997</v>
      </c>
    </row>
    <row r="250" spans="1:10" x14ac:dyDescent="0.35">
      <c r="A250" s="31" t="s">
        <v>437</v>
      </c>
      <c r="B250" s="31" t="s">
        <v>460</v>
      </c>
      <c r="C250" s="189">
        <v>335.56521739130437</v>
      </c>
      <c r="D250" s="189">
        <v>385.9</v>
      </c>
      <c r="E250" s="39">
        <f t="shared" si="48"/>
        <v>347.98113043478264</v>
      </c>
      <c r="F250" s="39">
        <f t="shared" si="51"/>
        <v>400.17829999999998</v>
      </c>
      <c r="G250" s="39">
        <f t="shared" si="49"/>
        <v>347.91304347826093</v>
      </c>
      <c r="H250" s="39">
        <f t="shared" si="50"/>
        <v>400.1</v>
      </c>
      <c r="I250" s="36"/>
      <c r="J250">
        <f t="shared" si="52"/>
        <v>409.05399999999997</v>
      </c>
    </row>
    <row r="251" spans="1:10" x14ac:dyDescent="0.35">
      <c r="A251" s="31" t="s">
        <v>437</v>
      </c>
      <c r="B251" s="31" t="s">
        <v>461</v>
      </c>
      <c r="C251" s="189">
        <v>254.60869565217394</v>
      </c>
      <c r="D251" s="189">
        <v>292.8</v>
      </c>
      <c r="E251" s="39">
        <f t="shared" si="48"/>
        <v>264.02921739130437</v>
      </c>
      <c r="F251" s="39">
        <f t="shared" si="51"/>
        <v>303.6336</v>
      </c>
      <c r="G251" s="39">
        <f t="shared" si="49"/>
        <v>264.00000000000006</v>
      </c>
      <c r="H251" s="39">
        <f t="shared" si="50"/>
        <v>303.60000000000002</v>
      </c>
      <c r="I251" s="36"/>
      <c r="J251">
        <f t="shared" si="52"/>
        <v>310.36800000000005</v>
      </c>
    </row>
    <row r="252" spans="1:10" x14ac:dyDescent="0.35">
      <c r="A252" s="31" t="s">
        <v>437</v>
      </c>
      <c r="B252" s="31" t="s">
        <v>462</v>
      </c>
      <c r="C252" s="189">
        <v>677.304347826087</v>
      </c>
      <c r="D252" s="189">
        <v>778.9</v>
      </c>
      <c r="E252" s="39">
        <f t="shared" si="48"/>
        <v>702.36460869565224</v>
      </c>
      <c r="F252" s="39">
        <f t="shared" si="51"/>
        <v>807.71929999999998</v>
      </c>
      <c r="G252" s="39">
        <f t="shared" si="49"/>
        <v>702.34782608695662</v>
      </c>
      <c r="H252" s="39">
        <f t="shared" si="50"/>
        <v>807.7</v>
      </c>
      <c r="I252" s="36"/>
      <c r="J252">
        <f t="shared" si="52"/>
        <v>825.63400000000001</v>
      </c>
    </row>
    <row r="253" spans="1:10" x14ac:dyDescent="0.35">
      <c r="A253" s="31" t="s">
        <v>437</v>
      </c>
      <c r="B253" s="31" t="s">
        <v>463</v>
      </c>
      <c r="C253" s="189">
        <v>677.304347826087</v>
      </c>
      <c r="D253" s="189">
        <v>778.9</v>
      </c>
      <c r="E253" s="39">
        <f t="shared" si="48"/>
        <v>702.36460869565224</v>
      </c>
      <c r="F253" s="39">
        <f t="shared" si="51"/>
        <v>807.71929999999998</v>
      </c>
      <c r="G253" s="39">
        <f t="shared" si="49"/>
        <v>702.34782608695662</v>
      </c>
      <c r="H253" s="39">
        <f t="shared" si="50"/>
        <v>807.7</v>
      </c>
      <c r="I253" s="36"/>
      <c r="J253">
        <f t="shared" si="52"/>
        <v>825.63400000000001</v>
      </c>
    </row>
    <row r="254" spans="1:10" x14ac:dyDescent="0.35">
      <c r="A254" s="31" t="s">
        <v>437</v>
      </c>
      <c r="B254" s="31" t="s">
        <v>464</v>
      </c>
      <c r="C254" s="189">
        <v>335.47826086956525</v>
      </c>
      <c r="D254" s="189">
        <v>385.8</v>
      </c>
      <c r="E254" s="39">
        <f t="shared" si="48"/>
        <v>347.89095652173921</v>
      </c>
      <c r="F254" s="39">
        <f t="shared" si="51"/>
        <v>400.07460000000003</v>
      </c>
      <c r="G254" s="39">
        <f t="shared" si="49"/>
        <v>347.82608695652175</v>
      </c>
      <c r="H254" s="39">
        <f t="shared" si="50"/>
        <v>400</v>
      </c>
      <c r="I254" s="36"/>
      <c r="J254">
        <f t="shared" si="52"/>
        <v>408.94800000000004</v>
      </c>
    </row>
    <row r="255" spans="1:10" x14ac:dyDescent="0.35">
      <c r="A255" s="31" t="s">
        <v>437</v>
      </c>
      <c r="B255" s="31" t="s">
        <v>465</v>
      </c>
      <c r="C255" s="189">
        <v>335.47826086956525</v>
      </c>
      <c r="D255" s="189">
        <v>385.8</v>
      </c>
      <c r="E255" s="39">
        <f t="shared" si="48"/>
        <v>347.89095652173921</v>
      </c>
      <c r="F255" s="39">
        <f t="shared" si="51"/>
        <v>400.07460000000003</v>
      </c>
      <c r="G255" s="39">
        <f t="shared" si="49"/>
        <v>347.82608695652175</v>
      </c>
      <c r="H255" s="39">
        <f t="shared" si="50"/>
        <v>400</v>
      </c>
      <c r="I255" s="36"/>
      <c r="J255">
        <f t="shared" si="52"/>
        <v>408.94800000000004</v>
      </c>
    </row>
    <row r="256" spans="1:10" x14ac:dyDescent="0.35">
      <c r="A256" s="31" t="s">
        <v>437</v>
      </c>
      <c r="B256" s="31" t="s">
        <v>466</v>
      </c>
      <c r="C256" s="189">
        <v>254.60869565217394</v>
      </c>
      <c r="D256" s="189">
        <v>292.8</v>
      </c>
      <c r="E256" s="39">
        <f t="shared" si="48"/>
        <v>264.02921739130437</v>
      </c>
      <c r="F256" s="39">
        <f t="shared" si="51"/>
        <v>303.6336</v>
      </c>
      <c r="G256" s="39">
        <f t="shared" si="49"/>
        <v>264.00000000000006</v>
      </c>
      <c r="H256" s="39">
        <f t="shared" si="50"/>
        <v>303.60000000000002</v>
      </c>
      <c r="I256" s="36"/>
      <c r="J256">
        <f t="shared" si="52"/>
        <v>310.36800000000005</v>
      </c>
    </row>
    <row r="257" spans="1:10" x14ac:dyDescent="0.35">
      <c r="A257" s="31" t="s">
        <v>437</v>
      </c>
      <c r="B257" s="31" t="s">
        <v>467</v>
      </c>
      <c r="C257" s="189">
        <v>509.47826086956525</v>
      </c>
      <c r="D257" s="189">
        <v>585.9</v>
      </c>
      <c r="E257" s="39">
        <f t="shared" si="48"/>
        <v>528.3289565217392</v>
      </c>
      <c r="F257" s="39">
        <f t="shared" si="51"/>
        <v>607.57830000000001</v>
      </c>
      <c r="G257" s="39">
        <f t="shared" si="49"/>
        <v>528.26086956521738</v>
      </c>
      <c r="H257" s="39">
        <f t="shared" si="50"/>
        <v>607.5</v>
      </c>
      <c r="I257" s="36"/>
      <c r="J257">
        <f t="shared" si="52"/>
        <v>621.05399999999997</v>
      </c>
    </row>
    <row r="258" spans="1:10" x14ac:dyDescent="0.35">
      <c r="A258" s="31" t="s">
        <v>437</v>
      </c>
      <c r="B258" s="31" t="s">
        <v>468</v>
      </c>
      <c r="C258" s="189">
        <v>254.60869565217394</v>
      </c>
      <c r="D258" s="189">
        <v>292.8</v>
      </c>
      <c r="E258" s="39">
        <f t="shared" si="48"/>
        <v>264.02921739130437</v>
      </c>
      <c r="F258" s="39">
        <f t="shared" si="51"/>
        <v>303.6336</v>
      </c>
      <c r="G258" s="39">
        <f t="shared" si="49"/>
        <v>264.00000000000006</v>
      </c>
      <c r="H258" s="39">
        <f t="shared" si="50"/>
        <v>303.60000000000002</v>
      </c>
      <c r="I258" s="36"/>
      <c r="J258">
        <f t="shared" si="52"/>
        <v>310.36800000000005</v>
      </c>
    </row>
    <row r="259" spans="1:10" x14ac:dyDescent="0.35">
      <c r="A259" s="31" t="s">
        <v>437</v>
      </c>
      <c r="B259" s="31" t="s">
        <v>469</v>
      </c>
      <c r="C259" s="189">
        <v>427.39130434782612</v>
      </c>
      <c r="D259" s="189">
        <v>491.5</v>
      </c>
      <c r="E259" s="39">
        <f t="shared" si="48"/>
        <v>443.20478260869567</v>
      </c>
      <c r="F259" s="39">
        <f t="shared" si="51"/>
        <v>509.68549999999999</v>
      </c>
      <c r="G259" s="39">
        <f t="shared" si="49"/>
        <v>443.13043478260875</v>
      </c>
      <c r="H259" s="39">
        <f t="shared" si="50"/>
        <v>509.6</v>
      </c>
      <c r="I259" s="36"/>
      <c r="J259">
        <f t="shared" si="52"/>
        <v>520.99</v>
      </c>
    </row>
    <row r="260" spans="1:10" x14ac:dyDescent="0.35">
      <c r="A260" s="31" t="s">
        <v>437</v>
      </c>
      <c r="B260" s="31" t="s">
        <v>470</v>
      </c>
      <c r="C260" s="189">
        <v>335.47826086956525</v>
      </c>
      <c r="D260" s="189">
        <v>385.8</v>
      </c>
      <c r="E260" s="39">
        <f t="shared" si="48"/>
        <v>347.89095652173921</v>
      </c>
      <c r="F260" s="39">
        <f t="shared" si="51"/>
        <v>400.07460000000003</v>
      </c>
      <c r="G260" s="39">
        <f t="shared" si="49"/>
        <v>347.82608695652175</v>
      </c>
      <c r="H260" s="39">
        <f t="shared" si="50"/>
        <v>400</v>
      </c>
      <c r="I260" s="36"/>
      <c r="J260">
        <f t="shared" si="52"/>
        <v>408.94800000000004</v>
      </c>
    </row>
    <row r="261" spans="1:10" x14ac:dyDescent="0.35">
      <c r="A261" s="31" t="s">
        <v>437</v>
      </c>
      <c r="B261" s="31" t="s">
        <v>471</v>
      </c>
      <c r="C261" s="189">
        <v>677.304347826087</v>
      </c>
      <c r="D261" s="189">
        <v>778.9</v>
      </c>
      <c r="E261" s="39">
        <f t="shared" si="48"/>
        <v>702.36460869565224</v>
      </c>
      <c r="F261" s="39">
        <f t="shared" si="51"/>
        <v>807.71929999999998</v>
      </c>
      <c r="G261" s="39">
        <f t="shared" si="49"/>
        <v>702.34782608695662</v>
      </c>
      <c r="H261" s="39">
        <f t="shared" si="50"/>
        <v>807.7</v>
      </c>
      <c r="I261" s="36"/>
      <c r="J261">
        <f t="shared" si="52"/>
        <v>825.63400000000001</v>
      </c>
    </row>
    <row r="262" spans="1:10" x14ac:dyDescent="0.35">
      <c r="A262" s="31" t="s">
        <v>432</v>
      </c>
      <c r="B262" s="31" t="s">
        <v>722</v>
      </c>
      <c r="C262" s="189">
        <v>335.47826086956525</v>
      </c>
      <c r="D262" s="189">
        <v>385.8</v>
      </c>
      <c r="E262" s="39">
        <v>335.53860869565216</v>
      </c>
      <c r="F262" s="39">
        <f t="shared" si="51"/>
        <v>400.07460000000003</v>
      </c>
      <c r="G262" s="39">
        <v>335.47826086956525</v>
      </c>
      <c r="H262" s="39">
        <v>385.8</v>
      </c>
      <c r="I262" s="36"/>
    </row>
    <row r="263" spans="1:10" x14ac:dyDescent="0.35">
      <c r="A263" s="31" t="s">
        <v>432</v>
      </c>
      <c r="B263" s="31" t="s">
        <v>472</v>
      </c>
      <c r="C263" s="189">
        <v>489.39130434782606</v>
      </c>
      <c r="D263" s="189">
        <v>562.79999999999995</v>
      </c>
      <c r="E263" s="39">
        <f t="shared" si="48"/>
        <v>507.49878260869559</v>
      </c>
      <c r="F263" s="39">
        <f t="shared" si="51"/>
        <v>583.6235999999999</v>
      </c>
      <c r="G263" s="39">
        <f t="shared" si="49"/>
        <v>507.4782608695653</v>
      </c>
      <c r="H263" s="39">
        <f t="shared" si="50"/>
        <v>583.6</v>
      </c>
      <c r="I263" s="36"/>
      <c r="J263">
        <f t="shared" si="52"/>
        <v>596.56799999999998</v>
      </c>
    </row>
    <row r="264" spans="1:10" x14ac:dyDescent="0.35">
      <c r="A264" s="31" t="s">
        <v>473</v>
      </c>
      <c r="B264" s="31" t="s">
        <v>474</v>
      </c>
      <c r="C264" s="189">
        <v>509.47826086956525</v>
      </c>
      <c r="D264" s="189">
        <v>585.9</v>
      </c>
      <c r="E264" s="39">
        <f t="shared" si="48"/>
        <v>528.3289565217392</v>
      </c>
      <c r="F264" s="39">
        <f t="shared" si="51"/>
        <v>607.57830000000001</v>
      </c>
      <c r="G264" s="39">
        <f t="shared" si="49"/>
        <v>528.26086956521738</v>
      </c>
      <c r="H264" s="39">
        <f t="shared" si="50"/>
        <v>607.5</v>
      </c>
      <c r="I264" s="36"/>
      <c r="J264">
        <f t="shared" si="52"/>
        <v>621.05399999999997</v>
      </c>
    </row>
    <row r="265" spans="1:10" x14ac:dyDescent="0.35">
      <c r="A265" s="31" t="s">
        <v>473</v>
      </c>
      <c r="B265" s="31" t="s">
        <v>475</v>
      </c>
      <c r="C265" s="189">
        <v>677.304347826087</v>
      </c>
      <c r="D265" s="189">
        <v>778.9</v>
      </c>
      <c r="E265" s="39">
        <f t="shared" si="48"/>
        <v>702.36460869565224</v>
      </c>
      <c r="F265" s="39">
        <f t="shared" si="51"/>
        <v>807.71929999999998</v>
      </c>
      <c r="G265" s="39">
        <f t="shared" si="49"/>
        <v>702.34782608695662</v>
      </c>
      <c r="H265" s="39">
        <f t="shared" si="50"/>
        <v>807.7</v>
      </c>
      <c r="I265" s="36"/>
      <c r="J265">
        <f t="shared" si="52"/>
        <v>825.63400000000001</v>
      </c>
    </row>
    <row r="266" spans="1:10" x14ac:dyDescent="0.35">
      <c r="A266" s="31" t="s">
        <v>473</v>
      </c>
      <c r="B266" s="31" t="s">
        <v>476</v>
      </c>
      <c r="C266" s="189">
        <v>845.21739130434787</v>
      </c>
      <c r="D266" s="189">
        <v>972</v>
      </c>
      <c r="E266" s="39">
        <f t="shared" si="48"/>
        <v>876.49043478260876</v>
      </c>
      <c r="F266" s="39">
        <f t="shared" si="51"/>
        <v>1007.9639999999999</v>
      </c>
      <c r="G266" s="39">
        <f t="shared" si="49"/>
        <v>876.43478260869574</v>
      </c>
      <c r="H266" s="39">
        <f t="shared" si="50"/>
        <v>1007.9</v>
      </c>
      <c r="I266" s="36"/>
      <c r="J266">
        <f t="shared" si="52"/>
        <v>1030.3200000000002</v>
      </c>
    </row>
    <row r="267" spans="1:10" x14ac:dyDescent="0.35">
      <c r="A267" s="31" t="s">
        <v>473</v>
      </c>
      <c r="B267" s="31" t="s">
        <v>477</v>
      </c>
      <c r="C267" s="189">
        <v>254.60869565217394</v>
      </c>
      <c r="D267" s="189">
        <v>292.8</v>
      </c>
      <c r="E267" s="39">
        <f t="shared" si="48"/>
        <v>264.02921739130437</v>
      </c>
      <c r="F267" s="39">
        <f t="shared" si="51"/>
        <v>303.6336</v>
      </c>
      <c r="G267" s="39">
        <f t="shared" si="49"/>
        <v>264.00000000000006</v>
      </c>
      <c r="H267" s="39">
        <f t="shared" si="50"/>
        <v>303.60000000000002</v>
      </c>
      <c r="I267" s="36"/>
      <c r="J267">
        <f t="shared" si="52"/>
        <v>310.36800000000005</v>
      </c>
    </row>
    <row r="268" spans="1:10" x14ac:dyDescent="0.35">
      <c r="A268" s="31" t="s">
        <v>473</v>
      </c>
      <c r="B268" s="31" t="s">
        <v>478</v>
      </c>
      <c r="C268" s="189">
        <v>509.47826086956525</v>
      </c>
      <c r="D268" s="189">
        <v>585.9</v>
      </c>
      <c r="E268" s="39">
        <f t="shared" si="48"/>
        <v>528.3289565217392</v>
      </c>
      <c r="F268" s="39">
        <f t="shared" si="51"/>
        <v>607.57830000000001</v>
      </c>
      <c r="G268" s="39">
        <f t="shared" si="49"/>
        <v>528.26086956521738</v>
      </c>
      <c r="H268" s="39">
        <f t="shared" si="50"/>
        <v>607.5</v>
      </c>
      <c r="I268" s="36"/>
      <c r="J268">
        <f t="shared" si="52"/>
        <v>621.05399999999997</v>
      </c>
    </row>
    <row r="269" spans="1:10" x14ac:dyDescent="0.35">
      <c r="A269" s="31" t="s">
        <v>473</v>
      </c>
      <c r="B269" s="31" t="s">
        <v>479</v>
      </c>
      <c r="C269" s="189">
        <v>509.47826086956525</v>
      </c>
      <c r="D269" s="189">
        <v>585.9</v>
      </c>
      <c r="E269" s="39">
        <f t="shared" si="48"/>
        <v>528.3289565217392</v>
      </c>
      <c r="F269" s="39">
        <f t="shared" si="51"/>
        <v>607.57830000000001</v>
      </c>
      <c r="G269" s="39">
        <f t="shared" si="49"/>
        <v>528.26086956521738</v>
      </c>
      <c r="H269" s="39">
        <f t="shared" si="50"/>
        <v>607.5</v>
      </c>
      <c r="I269" s="36"/>
      <c r="J269">
        <f t="shared" si="52"/>
        <v>621.05399999999997</v>
      </c>
    </row>
    <row r="270" spans="1:10" x14ac:dyDescent="0.35">
      <c r="A270" s="31" t="s">
        <v>473</v>
      </c>
      <c r="B270" s="31" t="s">
        <v>480</v>
      </c>
      <c r="C270" s="189">
        <v>335.47826086956525</v>
      </c>
      <c r="D270" s="189">
        <v>385.8</v>
      </c>
      <c r="E270" s="39">
        <f t="shared" si="48"/>
        <v>347.89095652173921</v>
      </c>
      <c r="F270" s="39">
        <f t="shared" si="51"/>
        <v>400.07460000000003</v>
      </c>
      <c r="G270" s="39">
        <f t="shared" si="49"/>
        <v>347.82608695652175</v>
      </c>
      <c r="H270" s="39">
        <f t="shared" si="50"/>
        <v>400</v>
      </c>
      <c r="I270" s="36"/>
      <c r="J270">
        <f t="shared" si="52"/>
        <v>408.94800000000004</v>
      </c>
    </row>
    <row r="271" spans="1:10" x14ac:dyDescent="0.35">
      <c r="A271" s="31" t="s">
        <v>473</v>
      </c>
      <c r="B271" s="31" t="s">
        <v>481</v>
      </c>
      <c r="C271" s="189">
        <v>168.95652173913047</v>
      </c>
      <c r="D271" s="189">
        <v>194.3</v>
      </c>
      <c r="E271" s="39">
        <f t="shared" si="48"/>
        <v>175.20791304347827</v>
      </c>
      <c r="F271" s="39">
        <f t="shared" si="51"/>
        <v>201.48910000000001</v>
      </c>
      <c r="G271" s="39">
        <f t="shared" si="49"/>
        <v>175.13043478260872</v>
      </c>
      <c r="H271" s="39">
        <f t="shared" si="50"/>
        <v>201.4</v>
      </c>
      <c r="I271" s="36"/>
      <c r="J271">
        <f t="shared" si="52"/>
        <v>205.95800000000003</v>
      </c>
    </row>
    <row r="272" spans="1:10" x14ac:dyDescent="0.35">
      <c r="A272" s="31" t="s">
        <v>473</v>
      </c>
      <c r="B272" s="31" t="s">
        <v>482</v>
      </c>
      <c r="C272" s="189">
        <v>254.60869565217394</v>
      </c>
      <c r="D272" s="189">
        <v>292.8</v>
      </c>
      <c r="E272" s="39">
        <f t="shared" si="48"/>
        <v>264.02921739130437</v>
      </c>
      <c r="F272" s="39">
        <f t="shared" si="51"/>
        <v>303.6336</v>
      </c>
      <c r="G272" s="39">
        <f t="shared" si="49"/>
        <v>264.00000000000006</v>
      </c>
      <c r="H272" s="39">
        <f t="shared" si="50"/>
        <v>303.60000000000002</v>
      </c>
      <c r="I272" s="36"/>
      <c r="J272">
        <f t="shared" si="52"/>
        <v>310.36800000000005</v>
      </c>
    </row>
    <row r="273" spans="1:10" x14ac:dyDescent="0.35">
      <c r="A273" s="31" t="s">
        <v>473</v>
      </c>
      <c r="B273" s="31" t="s">
        <v>483</v>
      </c>
      <c r="C273" s="189">
        <v>168.95652173913047</v>
      </c>
      <c r="D273" s="189">
        <v>194.3</v>
      </c>
      <c r="E273" s="39">
        <f t="shared" si="48"/>
        <v>175.20791304347827</v>
      </c>
      <c r="F273" s="39">
        <f t="shared" si="51"/>
        <v>201.48910000000001</v>
      </c>
      <c r="G273" s="39">
        <f t="shared" si="49"/>
        <v>175.13043478260872</v>
      </c>
      <c r="H273" s="39">
        <f t="shared" si="50"/>
        <v>201.4</v>
      </c>
      <c r="I273" s="36"/>
      <c r="J273">
        <f t="shared" si="52"/>
        <v>205.95800000000003</v>
      </c>
    </row>
    <row r="274" spans="1:10" x14ac:dyDescent="0.35">
      <c r="A274" s="31" t="s">
        <v>473</v>
      </c>
      <c r="B274" s="31" t="s">
        <v>484</v>
      </c>
      <c r="C274" s="189">
        <v>509.47826086956525</v>
      </c>
      <c r="D274" s="189">
        <v>585.9</v>
      </c>
      <c r="E274" s="39">
        <f t="shared" si="48"/>
        <v>528.3289565217392</v>
      </c>
      <c r="F274" s="39">
        <f t="shared" si="51"/>
        <v>607.57830000000001</v>
      </c>
      <c r="G274" s="39">
        <f t="shared" si="49"/>
        <v>528.26086956521738</v>
      </c>
      <c r="H274" s="39">
        <f t="shared" si="50"/>
        <v>607.5</v>
      </c>
      <c r="I274" s="36"/>
      <c r="J274">
        <f t="shared" si="52"/>
        <v>621.05399999999997</v>
      </c>
    </row>
    <row r="275" spans="1:10" x14ac:dyDescent="0.35">
      <c r="A275" s="31" t="s">
        <v>473</v>
      </c>
      <c r="B275" s="31" t="s">
        <v>485</v>
      </c>
      <c r="C275" s="189">
        <v>509.47826086956525</v>
      </c>
      <c r="D275" s="189">
        <v>585.9</v>
      </c>
      <c r="E275" s="39">
        <f t="shared" si="48"/>
        <v>528.3289565217392</v>
      </c>
      <c r="F275" s="39">
        <f t="shared" si="51"/>
        <v>607.57830000000001</v>
      </c>
      <c r="G275" s="39">
        <f t="shared" si="49"/>
        <v>528.26086956521738</v>
      </c>
      <c r="H275" s="39">
        <f t="shared" si="50"/>
        <v>607.5</v>
      </c>
      <c r="I275" s="36"/>
      <c r="J275">
        <f t="shared" si="52"/>
        <v>621.05399999999997</v>
      </c>
    </row>
    <row r="276" spans="1:10" x14ac:dyDescent="0.35">
      <c r="A276" s="31" t="s">
        <v>473</v>
      </c>
      <c r="B276" s="31" t="s">
        <v>486</v>
      </c>
      <c r="C276" s="189">
        <v>335.47826086956525</v>
      </c>
      <c r="D276" s="189">
        <v>385.8</v>
      </c>
      <c r="E276" s="39">
        <f t="shared" si="48"/>
        <v>347.89095652173921</v>
      </c>
      <c r="F276" s="39">
        <f t="shared" si="51"/>
        <v>400.07460000000003</v>
      </c>
      <c r="G276" s="39">
        <f t="shared" si="49"/>
        <v>347.82608695652175</v>
      </c>
      <c r="H276" s="39">
        <f t="shared" si="50"/>
        <v>400</v>
      </c>
      <c r="I276" s="36"/>
      <c r="J276">
        <f t="shared" si="52"/>
        <v>408.94800000000004</v>
      </c>
    </row>
    <row r="277" spans="1:10" x14ac:dyDescent="0.35">
      <c r="A277" s="31" t="s">
        <v>473</v>
      </c>
      <c r="B277" s="31" t="s">
        <v>487</v>
      </c>
      <c r="C277" s="189">
        <v>168.95652173913047</v>
      </c>
      <c r="D277" s="189">
        <v>194.3</v>
      </c>
      <c r="E277" s="39">
        <f t="shared" si="48"/>
        <v>175.20791304347827</v>
      </c>
      <c r="F277" s="39">
        <f t="shared" si="51"/>
        <v>201.48910000000001</v>
      </c>
      <c r="G277" s="39">
        <f t="shared" si="49"/>
        <v>175.13043478260872</v>
      </c>
      <c r="H277" s="39">
        <f t="shared" si="50"/>
        <v>201.4</v>
      </c>
      <c r="I277" s="36"/>
      <c r="J277">
        <f t="shared" si="52"/>
        <v>205.95800000000003</v>
      </c>
    </row>
    <row r="278" spans="1:10" x14ac:dyDescent="0.35">
      <c r="A278" s="31" t="s">
        <v>473</v>
      </c>
      <c r="B278" s="31" t="s">
        <v>488</v>
      </c>
      <c r="C278" s="189">
        <v>254.60869565217394</v>
      </c>
      <c r="D278" s="189">
        <v>292.8</v>
      </c>
      <c r="E278" s="39">
        <f t="shared" si="48"/>
        <v>264.02921739130437</v>
      </c>
      <c r="F278" s="39">
        <f t="shared" si="51"/>
        <v>303.6336</v>
      </c>
      <c r="G278" s="39">
        <f t="shared" si="49"/>
        <v>264.00000000000006</v>
      </c>
      <c r="H278" s="39">
        <f t="shared" si="50"/>
        <v>303.60000000000002</v>
      </c>
      <c r="I278" s="36"/>
      <c r="J278">
        <f t="shared" si="52"/>
        <v>310.36800000000005</v>
      </c>
    </row>
    <row r="279" spans="1:10" ht="26.25" customHeight="1" x14ac:dyDescent="0.35">
      <c r="A279" s="310" t="s">
        <v>691</v>
      </c>
      <c r="B279" s="311"/>
      <c r="C279" s="311"/>
      <c r="D279" s="311"/>
      <c r="E279" s="311"/>
      <c r="F279" s="311"/>
      <c r="G279" s="311"/>
      <c r="H279" s="311"/>
      <c r="I279" s="311"/>
    </row>
    <row r="280" spans="1:10" x14ac:dyDescent="0.35">
      <c r="A280" s="312" t="s">
        <v>18</v>
      </c>
      <c r="B280" s="312" t="s">
        <v>247</v>
      </c>
      <c r="C280" s="314" t="s">
        <v>690</v>
      </c>
      <c r="D280" s="315"/>
      <c r="E280" s="316" t="s">
        <v>726</v>
      </c>
      <c r="F280" s="317"/>
      <c r="G280" s="316" t="s">
        <v>727</v>
      </c>
      <c r="H280" s="317"/>
      <c r="I280" s="312" t="s">
        <v>587</v>
      </c>
    </row>
    <row r="281" spans="1:10" x14ac:dyDescent="0.35">
      <c r="A281" s="313"/>
      <c r="B281" s="313"/>
      <c r="C281" s="188" t="s">
        <v>248</v>
      </c>
      <c r="D281" s="187" t="s">
        <v>249</v>
      </c>
      <c r="E281" s="200" t="s">
        <v>248</v>
      </c>
      <c r="F281" s="201" t="s">
        <v>249</v>
      </c>
      <c r="G281" s="200" t="s">
        <v>248</v>
      </c>
      <c r="H281" s="201" t="s">
        <v>249</v>
      </c>
      <c r="I281" s="313"/>
    </row>
    <row r="282" spans="1:10" x14ac:dyDescent="0.35">
      <c r="A282" s="309" t="s">
        <v>588</v>
      </c>
      <c r="B282" s="309"/>
      <c r="C282" s="309"/>
      <c r="D282" s="309"/>
      <c r="E282" s="309"/>
      <c r="F282" s="309"/>
      <c r="G282" s="309"/>
      <c r="H282" s="309"/>
      <c r="I282" s="309"/>
    </row>
    <row r="283" spans="1:10" x14ac:dyDescent="0.35">
      <c r="A283" s="31" t="s">
        <v>473</v>
      </c>
      <c r="B283" s="31" t="s">
        <v>489</v>
      </c>
      <c r="C283" s="189">
        <v>168.95652173913047</v>
      </c>
      <c r="D283" s="189">
        <v>194.3</v>
      </c>
      <c r="E283" s="39">
        <f t="shared" ref="E283:E331" si="53">+F283/1.15</f>
        <v>175.20791304347827</v>
      </c>
      <c r="F283" s="39">
        <f>+D283+(D283*0.037)</f>
        <v>201.48910000000001</v>
      </c>
      <c r="G283" s="39">
        <f t="shared" ref="G283:G331" si="54">+H283/1.15</f>
        <v>175.13043478260872</v>
      </c>
      <c r="H283" s="39">
        <f t="shared" ref="H283:H331" si="55">ROUNDDOWN(F283,1)</f>
        <v>201.4</v>
      </c>
      <c r="I283" s="36"/>
      <c r="J283">
        <f>D283*1.06</f>
        <v>205.95800000000003</v>
      </c>
    </row>
    <row r="284" spans="1:10" x14ac:dyDescent="0.35">
      <c r="A284" s="31" t="s">
        <v>473</v>
      </c>
      <c r="B284" s="31" t="s">
        <v>490</v>
      </c>
      <c r="C284" s="189">
        <v>509.47826086956525</v>
      </c>
      <c r="D284" s="189">
        <v>585.9</v>
      </c>
      <c r="E284" s="39">
        <f t="shared" si="53"/>
        <v>528.3289565217392</v>
      </c>
      <c r="F284" s="39">
        <f t="shared" ref="F284:F331" si="56">+D284+(D284*0.037)</f>
        <v>607.57830000000001</v>
      </c>
      <c r="G284" s="39">
        <f t="shared" si="54"/>
        <v>528.26086956521738</v>
      </c>
      <c r="H284" s="39">
        <f t="shared" si="55"/>
        <v>607.5</v>
      </c>
      <c r="I284" s="36"/>
      <c r="J284">
        <f t="shared" ref="J284:J331" si="57">D284*1.06</f>
        <v>621.05399999999997</v>
      </c>
    </row>
    <row r="285" spans="1:10" x14ac:dyDescent="0.35">
      <c r="A285" s="31" t="s">
        <v>473</v>
      </c>
      <c r="B285" s="31" t="s">
        <v>491</v>
      </c>
      <c r="C285" s="189">
        <v>509.47826086956525</v>
      </c>
      <c r="D285" s="189">
        <v>585.9</v>
      </c>
      <c r="E285" s="39">
        <f t="shared" si="53"/>
        <v>528.3289565217392</v>
      </c>
      <c r="F285" s="39">
        <f t="shared" si="56"/>
        <v>607.57830000000001</v>
      </c>
      <c r="G285" s="39">
        <f t="shared" si="54"/>
        <v>528.26086956521738</v>
      </c>
      <c r="H285" s="39">
        <f t="shared" si="55"/>
        <v>607.5</v>
      </c>
      <c r="I285" s="36"/>
      <c r="J285">
        <f t="shared" si="57"/>
        <v>621.05399999999997</v>
      </c>
    </row>
    <row r="286" spans="1:10" x14ac:dyDescent="0.35">
      <c r="A286" s="31" t="s">
        <v>473</v>
      </c>
      <c r="B286" s="31" t="s">
        <v>492</v>
      </c>
      <c r="C286" s="189">
        <v>509.47826086956525</v>
      </c>
      <c r="D286" s="189">
        <v>585.9</v>
      </c>
      <c r="E286" s="39">
        <f t="shared" si="53"/>
        <v>528.3289565217392</v>
      </c>
      <c r="F286" s="39">
        <f t="shared" si="56"/>
        <v>607.57830000000001</v>
      </c>
      <c r="G286" s="39">
        <f t="shared" si="54"/>
        <v>528.26086956521738</v>
      </c>
      <c r="H286" s="39">
        <f t="shared" si="55"/>
        <v>607.5</v>
      </c>
      <c r="I286" s="36"/>
      <c r="J286">
        <f t="shared" si="57"/>
        <v>621.05399999999997</v>
      </c>
    </row>
    <row r="287" spans="1:10" x14ac:dyDescent="0.35">
      <c r="A287" s="31" t="s">
        <v>473</v>
      </c>
      <c r="B287" s="31" t="s">
        <v>493</v>
      </c>
      <c r="C287" s="189">
        <v>708.17391304347825</v>
      </c>
      <c r="D287" s="189">
        <v>814.4</v>
      </c>
      <c r="E287" s="39">
        <f t="shared" si="53"/>
        <v>734.376347826087</v>
      </c>
      <c r="F287" s="39">
        <f t="shared" si="56"/>
        <v>844.53279999999995</v>
      </c>
      <c r="G287" s="39">
        <f t="shared" si="54"/>
        <v>734.34782608695662</v>
      </c>
      <c r="H287" s="39">
        <f t="shared" si="55"/>
        <v>844.5</v>
      </c>
      <c r="I287" s="36"/>
      <c r="J287">
        <f t="shared" si="57"/>
        <v>863.26400000000001</v>
      </c>
    </row>
    <row r="288" spans="1:10" x14ac:dyDescent="0.35">
      <c r="A288" s="31" t="s">
        <v>473</v>
      </c>
      <c r="B288" s="31" t="s">
        <v>494</v>
      </c>
      <c r="C288" s="189">
        <v>847.6521739130435</v>
      </c>
      <c r="D288" s="189">
        <v>974.8</v>
      </c>
      <c r="E288" s="39">
        <f t="shared" si="53"/>
        <v>879.01530434782615</v>
      </c>
      <c r="F288" s="39">
        <f t="shared" si="56"/>
        <v>1010.8675999999999</v>
      </c>
      <c r="G288" s="39">
        <f t="shared" si="54"/>
        <v>878.95652173913049</v>
      </c>
      <c r="H288" s="39">
        <f t="shared" si="55"/>
        <v>1010.8</v>
      </c>
      <c r="I288" s="36"/>
      <c r="J288">
        <f t="shared" si="57"/>
        <v>1033.288</v>
      </c>
    </row>
    <row r="289" spans="1:10" x14ac:dyDescent="0.35">
      <c r="A289" s="31" t="s">
        <v>473</v>
      </c>
      <c r="B289" s="31" t="s">
        <v>495</v>
      </c>
      <c r="C289" s="189">
        <v>254.60869565217394</v>
      </c>
      <c r="D289" s="189">
        <v>292.8</v>
      </c>
      <c r="E289" s="39">
        <f t="shared" si="53"/>
        <v>264.02921739130437</v>
      </c>
      <c r="F289" s="39">
        <f t="shared" si="56"/>
        <v>303.6336</v>
      </c>
      <c r="G289" s="39">
        <f t="shared" si="54"/>
        <v>264.00000000000006</v>
      </c>
      <c r="H289" s="39">
        <f t="shared" si="55"/>
        <v>303.60000000000002</v>
      </c>
      <c r="I289" s="36"/>
      <c r="J289">
        <f t="shared" si="57"/>
        <v>310.36800000000005</v>
      </c>
    </row>
    <row r="290" spans="1:10" x14ac:dyDescent="0.35">
      <c r="A290" s="31" t="s">
        <v>473</v>
      </c>
      <c r="B290" s="31" t="s">
        <v>496</v>
      </c>
      <c r="C290" s="189">
        <v>509.47826086956525</v>
      </c>
      <c r="D290" s="189">
        <v>585.9</v>
      </c>
      <c r="E290" s="39">
        <f t="shared" si="53"/>
        <v>528.3289565217392</v>
      </c>
      <c r="F290" s="39">
        <f t="shared" si="56"/>
        <v>607.57830000000001</v>
      </c>
      <c r="G290" s="39">
        <f t="shared" si="54"/>
        <v>528.26086956521738</v>
      </c>
      <c r="H290" s="39">
        <f t="shared" si="55"/>
        <v>607.5</v>
      </c>
      <c r="I290" s="36"/>
      <c r="J290">
        <f t="shared" si="57"/>
        <v>621.05399999999997</v>
      </c>
    </row>
    <row r="291" spans="1:10" x14ac:dyDescent="0.35">
      <c r="A291" s="31" t="s">
        <v>473</v>
      </c>
      <c r="B291" s="31" t="s">
        <v>497</v>
      </c>
      <c r="C291" s="189">
        <v>509.47826086956525</v>
      </c>
      <c r="D291" s="189">
        <v>585.9</v>
      </c>
      <c r="E291" s="39">
        <f t="shared" si="53"/>
        <v>528.3289565217392</v>
      </c>
      <c r="F291" s="39">
        <f t="shared" si="56"/>
        <v>607.57830000000001</v>
      </c>
      <c r="G291" s="39">
        <f t="shared" si="54"/>
        <v>528.26086956521738</v>
      </c>
      <c r="H291" s="39">
        <f t="shared" si="55"/>
        <v>607.5</v>
      </c>
      <c r="I291" s="36"/>
      <c r="J291">
        <f t="shared" si="57"/>
        <v>621.05399999999997</v>
      </c>
    </row>
    <row r="292" spans="1:10" x14ac:dyDescent="0.35">
      <c r="A292" s="31" t="s">
        <v>473</v>
      </c>
      <c r="B292" s="31" t="s">
        <v>498</v>
      </c>
      <c r="C292" s="189">
        <v>335.47826086956525</v>
      </c>
      <c r="D292" s="189">
        <v>385.8</v>
      </c>
      <c r="E292" s="39">
        <f t="shared" si="53"/>
        <v>347.89095652173921</v>
      </c>
      <c r="F292" s="39">
        <f t="shared" si="56"/>
        <v>400.07460000000003</v>
      </c>
      <c r="G292" s="39">
        <f t="shared" si="54"/>
        <v>347.82608695652175</v>
      </c>
      <c r="H292" s="39">
        <f t="shared" si="55"/>
        <v>400</v>
      </c>
      <c r="I292" s="36"/>
      <c r="J292">
        <f t="shared" si="57"/>
        <v>408.94800000000004</v>
      </c>
    </row>
    <row r="293" spans="1:10" x14ac:dyDescent="0.35">
      <c r="A293" s="31" t="s">
        <v>473</v>
      </c>
      <c r="B293" s="31" t="s">
        <v>499</v>
      </c>
      <c r="C293" s="189">
        <v>168.95652173913047</v>
      </c>
      <c r="D293" s="189">
        <v>194.3</v>
      </c>
      <c r="E293" s="39">
        <f t="shared" si="53"/>
        <v>175.20791304347827</v>
      </c>
      <c r="F293" s="39">
        <f t="shared" si="56"/>
        <v>201.48910000000001</v>
      </c>
      <c r="G293" s="39">
        <f t="shared" si="54"/>
        <v>175.13043478260872</v>
      </c>
      <c r="H293" s="39">
        <f t="shared" si="55"/>
        <v>201.4</v>
      </c>
      <c r="I293" s="36"/>
      <c r="J293">
        <f t="shared" si="57"/>
        <v>205.95800000000003</v>
      </c>
    </row>
    <row r="294" spans="1:10" x14ac:dyDescent="0.35">
      <c r="A294" s="31" t="s">
        <v>473</v>
      </c>
      <c r="B294" s="31" t="s">
        <v>500</v>
      </c>
      <c r="C294" s="189">
        <v>254.60869565217394</v>
      </c>
      <c r="D294" s="189">
        <v>292.8</v>
      </c>
      <c r="E294" s="39">
        <f t="shared" si="53"/>
        <v>264.02921739130437</v>
      </c>
      <c r="F294" s="39">
        <f t="shared" si="56"/>
        <v>303.6336</v>
      </c>
      <c r="G294" s="39">
        <f t="shared" si="54"/>
        <v>264.00000000000006</v>
      </c>
      <c r="H294" s="39">
        <f t="shared" si="55"/>
        <v>303.60000000000002</v>
      </c>
      <c r="I294" s="36"/>
      <c r="J294">
        <f t="shared" si="57"/>
        <v>310.36800000000005</v>
      </c>
    </row>
    <row r="295" spans="1:10" x14ac:dyDescent="0.35">
      <c r="A295" s="31" t="s">
        <v>473</v>
      </c>
      <c r="B295" s="31" t="s">
        <v>501</v>
      </c>
      <c r="C295" s="189">
        <v>168.95652173913047</v>
      </c>
      <c r="D295" s="189">
        <v>194.3</v>
      </c>
      <c r="E295" s="39">
        <f t="shared" si="53"/>
        <v>175.20791304347827</v>
      </c>
      <c r="F295" s="39">
        <f t="shared" si="56"/>
        <v>201.48910000000001</v>
      </c>
      <c r="G295" s="39">
        <f t="shared" si="54"/>
        <v>175.13043478260872</v>
      </c>
      <c r="H295" s="39">
        <f t="shared" si="55"/>
        <v>201.4</v>
      </c>
      <c r="I295" s="36"/>
      <c r="J295">
        <f t="shared" si="57"/>
        <v>205.95800000000003</v>
      </c>
    </row>
    <row r="296" spans="1:10" x14ac:dyDescent="0.35">
      <c r="A296" s="31" t="s">
        <v>473</v>
      </c>
      <c r="B296" s="31" t="s">
        <v>502</v>
      </c>
      <c r="C296" s="189">
        <v>509.47826086956525</v>
      </c>
      <c r="D296" s="189">
        <v>585.9</v>
      </c>
      <c r="E296" s="39">
        <f t="shared" si="53"/>
        <v>528.3289565217392</v>
      </c>
      <c r="F296" s="39">
        <f t="shared" si="56"/>
        <v>607.57830000000001</v>
      </c>
      <c r="G296" s="39">
        <f t="shared" si="54"/>
        <v>528.26086956521738</v>
      </c>
      <c r="H296" s="39">
        <f t="shared" si="55"/>
        <v>607.5</v>
      </c>
      <c r="I296" s="36"/>
      <c r="J296">
        <f t="shared" si="57"/>
        <v>621.05399999999997</v>
      </c>
    </row>
    <row r="297" spans="1:10" x14ac:dyDescent="0.35">
      <c r="A297" s="31" t="s">
        <v>473</v>
      </c>
      <c r="B297" s="31" t="s">
        <v>503</v>
      </c>
      <c r="C297" s="189">
        <v>509.47826086956525</v>
      </c>
      <c r="D297" s="189">
        <v>585.9</v>
      </c>
      <c r="E297" s="39">
        <f t="shared" si="53"/>
        <v>528.3289565217392</v>
      </c>
      <c r="F297" s="39">
        <f t="shared" si="56"/>
        <v>607.57830000000001</v>
      </c>
      <c r="G297" s="39">
        <f t="shared" si="54"/>
        <v>528.26086956521738</v>
      </c>
      <c r="H297" s="39">
        <f t="shared" si="55"/>
        <v>607.5</v>
      </c>
      <c r="I297" s="36"/>
      <c r="J297">
        <f t="shared" si="57"/>
        <v>621.05399999999997</v>
      </c>
    </row>
    <row r="298" spans="1:10" x14ac:dyDescent="0.35">
      <c r="A298" s="31" t="s">
        <v>473</v>
      </c>
      <c r="B298" s="31" t="s">
        <v>504</v>
      </c>
      <c r="C298" s="189">
        <v>335.47826086956525</v>
      </c>
      <c r="D298" s="189">
        <v>385.8</v>
      </c>
      <c r="E298" s="39">
        <f t="shared" si="53"/>
        <v>347.89095652173921</v>
      </c>
      <c r="F298" s="39">
        <f t="shared" si="56"/>
        <v>400.07460000000003</v>
      </c>
      <c r="G298" s="39">
        <f t="shared" si="54"/>
        <v>347.82608695652175</v>
      </c>
      <c r="H298" s="39">
        <f t="shared" si="55"/>
        <v>400</v>
      </c>
      <c r="I298" s="36"/>
      <c r="J298">
        <f t="shared" si="57"/>
        <v>408.94800000000004</v>
      </c>
    </row>
    <row r="299" spans="1:10" x14ac:dyDescent="0.35">
      <c r="A299" s="31" t="s">
        <v>473</v>
      </c>
      <c r="B299" s="31" t="s">
        <v>505</v>
      </c>
      <c r="C299" s="189">
        <v>168.95652173913047</v>
      </c>
      <c r="D299" s="189">
        <v>194.3</v>
      </c>
      <c r="E299" s="39">
        <f t="shared" si="53"/>
        <v>175.20791304347827</v>
      </c>
      <c r="F299" s="39">
        <f t="shared" si="56"/>
        <v>201.48910000000001</v>
      </c>
      <c r="G299" s="39">
        <f t="shared" si="54"/>
        <v>175.13043478260872</v>
      </c>
      <c r="H299" s="39">
        <f t="shared" si="55"/>
        <v>201.4</v>
      </c>
      <c r="I299" s="36"/>
      <c r="J299">
        <f t="shared" si="57"/>
        <v>205.95800000000003</v>
      </c>
    </row>
    <row r="300" spans="1:10" x14ac:dyDescent="0.35">
      <c r="A300" s="31" t="s">
        <v>473</v>
      </c>
      <c r="B300" s="31" t="s">
        <v>506</v>
      </c>
      <c r="C300" s="189">
        <v>254.60869565217394</v>
      </c>
      <c r="D300" s="189">
        <v>292.8</v>
      </c>
      <c r="E300" s="39">
        <f t="shared" si="53"/>
        <v>264.02921739130437</v>
      </c>
      <c r="F300" s="39">
        <f t="shared" si="56"/>
        <v>303.6336</v>
      </c>
      <c r="G300" s="39">
        <f t="shared" si="54"/>
        <v>264.00000000000006</v>
      </c>
      <c r="H300" s="39">
        <f t="shared" si="55"/>
        <v>303.60000000000002</v>
      </c>
      <c r="I300" s="36"/>
      <c r="J300">
        <f t="shared" si="57"/>
        <v>310.36800000000005</v>
      </c>
    </row>
    <row r="301" spans="1:10" x14ac:dyDescent="0.35">
      <c r="A301" s="31" t="s">
        <v>473</v>
      </c>
      <c r="B301" s="31" t="s">
        <v>507</v>
      </c>
      <c r="C301" s="189">
        <v>168.95652173913047</v>
      </c>
      <c r="D301" s="189">
        <v>194.3</v>
      </c>
      <c r="E301" s="39">
        <f t="shared" si="53"/>
        <v>175.20791304347827</v>
      </c>
      <c r="F301" s="39">
        <f t="shared" si="56"/>
        <v>201.48910000000001</v>
      </c>
      <c r="G301" s="39">
        <f t="shared" si="54"/>
        <v>175.13043478260872</v>
      </c>
      <c r="H301" s="39">
        <f t="shared" si="55"/>
        <v>201.4</v>
      </c>
      <c r="I301" s="36"/>
      <c r="J301">
        <f t="shared" si="57"/>
        <v>205.95800000000003</v>
      </c>
    </row>
    <row r="302" spans="1:10" x14ac:dyDescent="0.35">
      <c r="A302" s="31" t="s">
        <v>473</v>
      </c>
      <c r="B302" s="31" t="s">
        <v>508</v>
      </c>
      <c r="C302" s="189">
        <v>509.47826086956525</v>
      </c>
      <c r="D302" s="189">
        <v>585.9</v>
      </c>
      <c r="E302" s="39">
        <f t="shared" si="53"/>
        <v>528.3289565217392</v>
      </c>
      <c r="F302" s="39">
        <f t="shared" si="56"/>
        <v>607.57830000000001</v>
      </c>
      <c r="G302" s="39">
        <f t="shared" si="54"/>
        <v>528.26086956521738</v>
      </c>
      <c r="H302" s="39">
        <f t="shared" si="55"/>
        <v>607.5</v>
      </c>
      <c r="I302" s="36"/>
      <c r="J302">
        <f t="shared" si="57"/>
        <v>621.05399999999997</v>
      </c>
    </row>
    <row r="303" spans="1:10" x14ac:dyDescent="0.35">
      <c r="A303" s="31" t="s">
        <v>473</v>
      </c>
      <c r="B303" s="31" t="s">
        <v>509</v>
      </c>
      <c r="C303" s="189">
        <v>509.47826086956525</v>
      </c>
      <c r="D303" s="189">
        <v>585.9</v>
      </c>
      <c r="E303" s="39">
        <f t="shared" si="53"/>
        <v>528.3289565217392</v>
      </c>
      <c r="F303" s="39">
        <f t="shared" si="56"/>
        <v>607.57830000000001</v>
      </c>
      <c r="G303" s="39">
        <f t="shared" si="54"/>
        <v>528.26086956521738</v>
      </c>
      <c r="H303" s="39">
        <f t="shared" si="55"/>
        <v>607.5</v>
      </c>
      <c r="I303" s="36"/>
      <c r="J303">
        <f t="shared" si="57"/>
        <v>621.05399999999997</v>
      </c>
    </row>
    <row r="304" spans="1:10" x14ac:dyDescent="0.35">
      <c r="A304" s="31" t="s">
        <v>473</v>
      </c>
      <c r="B304" s="31" t="s">
        <v>510</v>
      </c>
      <c r="C304" s="189">
        <v>335.47826086956525</v>
      </c>
      <c r="D304" s="189">
        <v>385.8</v>
      </c>
      <c r="E304" s="39">
        <f t="shared" si="53"/>
        <v>347.89095652173921</v>
      </c>
      <c r="F304" s="39">
        <f t="shared" si="56"/>
        <v>400.07460000000003</v>
      </c>
      <c r="G304" s="39">
        <f t="shared" si="54"/>
        <v>347.82608695652175</v>
      </c>
      <c r="H304" s="39">
        <f t="shared" si="55"/>
        <v>400</v>
      </c>
      <c r="I304" s="36"/>
      <c r="J304">
        <f t="shared" si="57"/>
        <v>408.94800000000004</v>
      </c>
    </row>
    <row r="305" spans="1:10" x14ac:dyDescent="0.35">
      <c r="A305" s="31" t="s">
        <v>473</v>
      </c>
      <c r="B305" s="31" t="s">
        <v>511</v>
      </c>
      <c r="C305" s="189">
        <v>168.95652173913047</v>
      </c>
      <c r="D305" s="189">
        <v>194.3</v>
      </c>
      <c r="E305" s="39">
        <f t="shared" si="53"/>
        <v>175.20791304347827</v>
      </c>
      <c r="F305" s="39">
        <f t="shared" si="56"/>
        <v>201.48910000000001</v>
      </c>
      <c r="G305" s="39">
        <f t="shared" si="54"/>
        <v>175.13043478260872</v>
      </c>
      <c r="H305" s="39">
        <f t="shared" si="55"/>
        <v>201.4</v>
      </c>
      <c r="I305" s="36"/>
      <c r="J305">
        <f t="shared" si="57"/>
        <v>205.95800000000003</v>
      </c>
    </row>
    <row r="306" spans="1:10" x14ac:dyDescent="0.35">
      <c r="A306" s="31" t="s">
        <v>473</v>
      </c>
      <c r="B306" s="31" t="s">
        <v>512</v>
      </c>
      <c r="C306" s="189">
        <v>254.60869565217394</v>
      </c>
      <c r="D306" s="189">
        <v>292.8</v>
      </c>
      <c r="E306" s="39">
        <f t="shared" si="53"/>
        <v>264.02921739130437</v>
      </c>
      <c r="F306" s="39">
        <f t="shared" si="56"/>
        <v>303.6336</v>
      </c>
      <c r="G306" s="39">
        <f t="shared" si="54"/>
        <v>264.00000000000006</v>
      </c>
      <c r="H306" s="39">
        <f t="shared" si="55"/>
        <v>303.60000000000002</v>
      </c>
      <c r="I306" s="36"/>
      <c r="J306">
        <f t="shared" si="57"/>
        <v>310.36800000000005</v>
      </c>
    </row>
    <row r="307" spans="1:10" x14ac:dyDescent="0.35">
      <c r="A307" s="31" t="s">
        <v>473</v>
      </c>
      <c r="B307" s="31" t="s">
        <v>513</v>
      </c>
      <c r="C307" s="189">
        <v>153.82608695652175</v>
      </c>
      <c r="D307" s="189">
        <v>176.9</v>
      </c>
      <c r="E307" s="39">
        <f t="shared" si="53"/>
        <v>159.51765217391306</v>
      </c>
      <c r="F307" s="39">
        <f t="shared" si="56"/>
        <v>183.4453</v>
      </c>
      <c r="G307" s="39">
        <f t="shared" si="54"/>
        <v>159.47826086956525</v>
      </c>
      <c r="H307" s="39">
        <f t="shared" si="55"/>
        <v>183.4</v>
      </c>
      <c r="I307" s="36"/>
      <c r="J307">
        <f t="shared" si="57"/>
        <v>187.51400000000001</v>
      </c>
    </row>
    <row r="308" spans="1:10" x14ac:dyDescent="0.35">
      <c r="A308" s="31" t="s">
        <v>473</v>
      </c>
      <c r="B308" s="31" t="s">
        <v>514</v>
      </c>
      <c r="C308" s="189">
        <v>509.47826086956525</v>
      </c>
      <c r="D308" s="189">
        <v>585.9</v>
      </c>
      <c r="E308" s="39">
        <f t="shared" si="53"/>
        <v>528.3289565217392</v>
      </c>
      <c r="F308" s="39">
        <f t="shared" si="56"/>
        <v>607.57830000000001</v>
      </c>
      <c r="G308" s="39">
        <f t="shared" si="54"/>
        <v>528.26086956521738</v>
      </c>
      <c r="H308" s="39">
        <f t="shared" si="55"/>
        <v>607.5</v>
      </c>
      <c r="I308" s="36"/>
      <c r="J308">
        <f t="shared" si="57"/>
        <v>621.05399999999997</v>
      </c>
    </row>
    <row r="309" spans="1:10" x14ac:dyDescent="0.35">
      <c r="A309" s="31" t="s">
        <v>473</v>
      </c>
      <c r="B309" s="31" t="s">
        <v>515</v>
      </c>
      <c r="C309" s="189">
        <v>509.47826086956525</v>
      </c>
      <c r="D309" s="189">
        <v>585.9</v>
      </c>
      <c r="E309" s="39">
        <f t="shared" si="53"/>
        <v>528.3289565217392</v>
      </c>
      <c r="F309" s="39">
        <f t="shared" si="56"/>
        <v>607.57830000000001</v>
      </c>
      <c r="G309" s="39">
        <f t="shared" si="54"/>
        <v>528.26086956521738</v>
      </c>
      <c r="H309" s="39">
        <f t="shared" si="55"/>
        <v>607.5</v>
      </c>
      <c r="I309" s="36"/>
      <c r="J309">
        <f t="shared" si="57"/>
        <v>621.05399999999997</v>
      </c>
    </row>
    <row r="310" spans="1:10" x14ac:dyDescent="0.35">
      <c r="A310" s="31" t="s">
        <v>516</v>
      </c>
      <c r="B310" s="31" t="s">
        <v>517</v>
      </c>
      <c r="C310" s="189">
        <v>720.86956521739137</v>
      </c>
      <c r="D310" s="189">
        <v>829</v>
      </c>
      <c r="E310" s="39">
        <f t="shared" si="53"/>
        <v>747.54173913043485</v>
      </c>
      <c r="F310" s="39">
        <f t="shared" si="56"/>
        <v>859.673</v>
      </c>
      <c r="G310" s="39">
        <f t="shared" si="54"/>
        <v>747.47826086956525</v>
      </c>
      <c r="H310" s="39">
        <f t="shared" si="55"/>
        <v>859.6</v>
      </c>
      <c r="I310" s="36"/>
      <c r="J310">
        <f t="shared" si="57"/>
        <v>878.74</v>
      </c>
    </row>
    <row r="311" spans="1:10" x14ac:dyDescent="0.35">
      <c r="A311" s="31" t="s">
        <v>516</v>
      </c>
      <c r="B311" s="31" t="s">
        <v>518</v>
      </c>
      <c r="C311" s="189">
        <v>105.47826086956522</v>
      </c>
      <c r="D311" s="189">
        <v>121.3</v>
      </c>
      <c r="E311" s="39">
        <f t="shared" si="53"/>
        <v>109.38095652173914</v>
      </c>
      <c r="F311" s="39">
        <f t="shared" si="56"/>
        <v>125.7881</v>
      </c>
      <c r="G311" s="39">
        <f t="shared" si="54"/>
        <v>109.30434782608697</v>
      </c>
      <c r="H311" s="39">
        <f t="shared" si="55"/>
        <v>125.7</v>
      </c>
      <c r="I311" s="36"/>
      <c r="J311">
        <f t="shared" si="57"/>
        <v>128.578</v>
      </c>
    </row>
    <row r="312" spans="1:10" x14ac:dyDescent="0.35">
      <c r="A312" s="31" t="s">
        <v>516</v>
      </c>
      <c r="B312" s="31" t="s">
        <v>519</v>
      </c>
      <c r="C312" s="189">
        <v>534.34782608695662</v>
      </c>
      <c r="D312" s="189">
        <v>614.5</v>
      </c>
      <c r="E312" s="39">
        <f t="shared" si="53"/>
        <v>554.11869565217398</v>
      </c>
      <c r="F312" s="39">
        <f t="shared" si="56"/>
        <v>637.23649999999998</v>
      </c>
      <c r="G312" s="39">
        <f t="shared" si="54"/>
        <v>554.08695652173924</v>
      </c>
      <c r="H312" s="39">
        <f t="shared" si="55"/>
        <v>637.20000000000005</v>
      </c>
      <c r="I312" s="36"/>
      <c r="J312">
        <f t="shared" si="57"/>
        <v>651.37</v>
      </c>
    </row>
    <row r="313" spans="1:10" x14ac:dyDescent="0.35">
      <c r="A313" s="31" t="s">
        <v>516</v>
      </c>
      <c r="B313" s="31" t="s">
        <v>520</v>
      </c>
      <c r="C313" s="189">
        <v>354.08695652173913</v>
      </c>
      <c r="D313" s="189">
        <v>407.2</v>
      </c>
      <c r="E313" s="39">
        <f t="shared" si="53"/>
        <v>367.1881739130435</v>
      </c>
      <c r="F313" s="39">
        <f t="shared" si="56"/>
        <v>422.26639999999998</v>
      </c>
      <c r="G313" s="39">
        <f t="shared" si="54"/>
        <v>367.13043478260869</v>
      </c>
      <c r="H313" s="39">
        <f t="shared" si="55"/>
        <v>422.2</v>
      </c>
      <c r="I313" s="36"/>
      <c r="J313">
        <f t="shared" si="57"/>
        <v>431.63200000000001</v>
      </c>
    </row>
    <row r="314" spans="1:10" x14ac:dyDescent="0.35">
      <c r="A314" s="31" t="s">
        <v>516</v>
      </c>
      <c r="B314" s="31" t="s">
        <v>521</v>
      </c>
      <c r="C314" s="189">
        <v>845.21739130434787</v>
      </c>
      <c r="D314" s="189">
        <v>972</v>
      </c>
      <c r="E314" s="39">
        <f t="shared" si="53"/>
        <v>876.49043478260876</v>
      </c>
      <c r="F314" s="39">
        <f t="shared" si="56"/>
        <v>1007.9639999999999</v>
      </c>
      <c r="G314" s="39">
        <f t="shared" si="54"/>
        <v>876.43478260869574</v>
      </c>
      <c r="H314" s="39">
        <f t="shared" si="55"/>
        <v>1007.9</v>
      </c>
      <c r="I314" s="36"/>
      <c r="J314">
        <f t="shared" si="57"/>
        <v>1030.3200000000002</v>
      </c>
    </row>
    <row r="315" spans="1:10" x14ac:dyDescent="0.35">
      <c r="A315" s="31" t="s">
        <v>516</v>
      </c>
      <c r="B315" s="31" t="s">
        <v>522</v>
      </c>
      <c r="C315" s="189">
        <v>298.17391304347825</v>
      </c>
      <c r="D315" s="189">
        <v>342.9</v>
      </c>
      <c r="E315" s="39">
        <f t="shared" si="53"/>
        <v>309.20634782608698</v>
      </c>
      <c r="F315" s="39">
        <f t="shared" si="56"/>
        <v>355.58729999999997</v>
      </c>
      <c r="G315" s="39">
        <f t="shared" si="54"/>
        <v>309.13043478260875</v>
      </c>
      <c r="H315" s="39">
        <f t="shared" si="55"/>
        <v>355.5</v>
      </c>
      <c r="I315" s="36"/>
      <c r="J315">
        <f t="shared" si="57"/>
        <v>363.47399999999999</v>
      </c>
    </row>
    <row r="316" spans="1:10" x14ac:dyDescent="0.35">
      <c r="A316" s="31" t="s">
        <v>516</v>
      </c>
      <c r="B316" s="31" t="s">
        <v>523</v>
      </c>
      <c r="C316" s="189">
        <v>86.782608695652172</v>
      </c>
      <c r="D316" s="189">
        <v>99.8</v>
      </c>
      <c r="E316" s="39">
        <f t="shared" si="53"/>
        <v>89.993565217391307</v>
      </c>
      <c r="F316" s="39">
        <f t="shared" si="56"/>
        <v>103.4926</v>
      </c>
      <c r="G316" s="39">
        <f t="shared" si="54"/>
        <v>89.913043478260875</v>
      </c>
      <c r="H316" s="39">
        <f t="shared" si="55"/>
        <v>103.4</v>
      </c>
      <c r="I316" s="36"/>
      <c r="J316">
        <f t="shared" si="57"/>
        <v>105.788</v>
      </c>
    </row>
    <row r="317" spans="1:10" x14ac:dyDescent="0.35">
      <c r="A317" s="31" t="s">
        <v>516</v>
      </c>
      <c r="B317" s="31" t="s">
        <v>524</v>
      </c>
      <c r="C317" s="189">
        <v>360.43478260869568</v>
      </c>
      <c r="D317" s="189">
        <v>414.5</v>
      </c>
      <c r="E317" s="39">
        <f t="shared" si="53"/>
        <v>373.77086956521742</v>
      </c>
      <c r="F317" s="39">
        <f t="shared" si="56"/>
        <v>429.8365</v>
      </c>
      <c r="G317" s="39">
        <f t="shared" si="54"/>
        <v>373.73913043478262</v>
      </c>
      <c r="H317" s="39">
        <f t="shared" si="55"/>
        <v>429.8</v>
      </c>
      <c r="I317" s="36"/>
      <c r="J317">
        <f t="shared" si="57"/>
        <v>439.37</v>
      </c>
    </row>
    <row r="318" spans="1:10" x14ac:dyDescent="0.35">
      <c r="A318" s="31" t="s">
        <v>516</v>
      </c>
      <c r="B318" s="31" t="s">
        <v>525</v>
      </c>
      <c r="C318" s="189">
        <v>273.304347826087</v>
      </c>
      <c r="D318" s="189">
        <v>314.3</v>
      </c>
      <c r="E318" s="39">
        <f t="shared" si="53"/>
        <v>283.4166086956522</v>
      </c>
      <c r="F318" s="39">
        <f t="shared" si="56"/>
        <v>325.92910000000001</v>
      </c>
      <c r="G318" s="39">
        <f t="shared" si="54"/>
        <v>283.39130434782606</v>
      </c>
      <c r="H318" s="39">
        <f t="shared" si="55"/>
        <v>325.89999999999998</v>
      </c>
      <c r="I318" s="36"/>
      <c r="J318">
        <f t="shared" si="57"/>
        <v>333.15800000000002</v>
      </c>
    </row>
    <row r="319" spans="1:10" x14ac:dyDescent="0.35">
      <c r="A319" s="31" t="s">
        <v>516</v>
      </c>
      <c r="B319" s="31" t="s">
        <v>526</v>
      </c>
      <c r="C319" s="189">
        <v>658.78260869565224</v>
      </c>
      <c r="D319" s="189">
        <v>757.6</v>
      </c>
      <c r="E319" s="39">
        <f t="shared" si="53"/>
        <v>683.15756521739138</v>
      </c>
      <c r="F319" s="39">
        <f t="shared" si="56"/>
        <v>785.63120000000004</v>
      </c>
      <c r="G319" s="39">
        <f t="shared" si="54"/>
        <v>683.13043478260875</v>
      </c>
      <c r="H319" s="39">
        <f t="shared" si="55"/>
        <v>785.6</v>
      </c>
      <c r="I319" s="36"/>
      <c r="J319">
        <f t="shared" si="57"/>
        <v>803.05600000000004</v>
      </c>
    </row>
    <row r="320" spans="1:10" x14ac:dyDescent="0.35">
      <c r="A320" s="31" t="s">
        <v>527</v>
      </c>
      <c r="B320" s="31" t="s">
        <v>528</v>
      </c>
      <c r="C320" s="189">
        <v>298.17391304347825</v>
      </c>
      <c r="D320" s="189">
        <v>342.9</v>
      </c>
      <c r="E320" s="39">
        <f t="shared" si="53"/>
        <v>309.20634782608698</v>
      </c>
      <c r="F320" s="39">
        <f t="shared" si="56"/>
        <v>355.58729999999997</v>
      </c>
      <c r="G320" s="39">
        <f t="shared" si="54"/>
        <v>309.13043478260875</v>
      </c>
      <c r="H320" s="39">
        <f t="shared" si="55"/>
        <v>355.5</v>
      </c>
      <c r="I320" s="36"/>
      <c r="J320">
        <f t="shared" si="57"/>
        <v>363.47399999999999</v>
      </c>
    </row>
    <row r="321" spans="1:10" x14ac:dyDescent="0.35">
      <c r="A321" s="31" t="s">
        <v>527</v>
      </c>
      <c r="B321" s="31" t="s">
        <v>529</v>
      </c>
      <c r="C321" s="189">
        <v>86.782608695652172</v>
      </c>
      <c r="D321" s="189">
        <v>99.8</v>
      </c>
      <c r="E321" s="39">
        <f t="shared" si="53"/>
        <v>89.993565217391307</v>
      </c>
      <c r="F321" s="39">
        <f t="shared" si="56"/>
        <v>103.4926</v>
      </c>
      <c r="G321" s="39">
        <f t="shared" si="54"/>
        <v>89.913043478260875</v>
      </c>
      <c r="H321" s="39">
        <f t="shared" si="55"/>
        <v>103.4</v>
      </c>
      <c r="I321" s="36"/>
      <c r="J321">
        <f t="shared" si="57"/>
        <v>105.788</v>
      </c>
    </row>
    <row r="322" spans="1:10" x14ac:dyDescent="0.35">
      <c r="A322" s="31" t="s">
        <v>527</v>
      </c>
      <c r="B322" s="31" t="s">
        <v>530</v>
      </c>
      <c r="C322" s="189">
        <v>360.43478260869568</v>
      </c>
      <c r="D322" s="189">
        <v>414.5</v>
      </c>
      <c r="E322" s="39">
        <f t="shared" si="53"/>
        <v>373.77086956521742</v>
      </c>
      <c r="F322" s="39">
        <f t="shared" si="56"/>
        <v>429.8365</v>
      </c>
      <c r="G322" s="39">
        <f t="shared" si="54"/>
        <v>373.73913043478262</v>
      </c>
      <c r="H322" s="39">
        <f t="shared" si="55"/>
        <v>429.8</v>
      </c>
      <c r="I322" s="36"/>
      <c r="J322">
        <f t="shared" si="57"/>
        <v>439.37</v>
      </c>
    </row>
    <row r="323" spans="1:10" x14ac:dyDescent="0.35">
      <c r="A323" s="31" t="s">
        <v>527</v>
      </c>
      <c r="B323" s="31" t="s">
        <v>531</v>
      </c>
      <c r="C323" s="189">
        <v>273.304347826087</v>
      </c>
      <c r="D323" s="189">
        <v>314.3</v>
      </c>
      <c r="E323" s="39">
        <f t="shared" si="53"/>
        <v>283.4166086956522</v>
      </c>
      <c r="F323" s="39">
        <f t="shared" si="56"/>
        <v>325.92910000000001</v>
      </c>
      <c r="G323" s="39">
        <f t="shared" si="54"/>
        <v>283.39130434782606</v>
      </c>
      <c r="H323" s="39">
        <f t="shared" si="55"/>
        <v>325.89999999999998</v>
      </c>
      <c r="I323" s="36"/>
      <c r="J323">
        <f t="shared" si="57"/>
        <v>333.15800000000002</v>
      </c>
    </row>
    <row r="324" spans="1:10" x14ac:dyDescent="0.35">
      <c r="A324" s="31" t="s">
        <v>527</v>
      </c>
      <c r="B324" s="31" t="s">
        <v>532</v>
      </c>
      <c r="C324" s="189">
        <v>658.78260869565224</v>
      </c>
      <c r="D324" s="189">
        <v>757.6</v>
      </c>
      <c r="E324" s="39">
        <f t="shared" si="53"/>
        <v>683.15756521739138</v>
      </c>
      <c r="F324" s="39">
        <f t="shared" si="56"/>
        <v>785.63120000000004</v>
      </c>
      <c r="G324" s="39">
        <f t="shared" si="54"/>
        <v>683.13043478260875</v>
      </c>
      <c r="H324" s="39">
        <f t="shared" si="55"/>
        <v>785.6</v>
      </c>
      <c r="I324" s="36"/>
      <c r="J324">
        <f t="shared" si="57"/>
        <v>803.05600000000004</v>
      </c>
    </row>
    <row r="325" spans="1:10" x14ac:dyDescent="0.35">
      <c r="A325" s="31" t="s">
        <v>253</v>
      </c>
      <c r="B325" s="31" t="s">
        <v>533</v>
      </c>
      <c r="C325" s="189">
        <v>298.17391304347825</v>
      </c>
      <c r="D325" s="189">
        <v>342.9</v>
      </c>
      <c r="E325" s="39">
        <f t="shared" si="53"/>
        <v>309.20634782608698</v>
      </c>
      <c r="F325" s="39">
        <f t="shared" si="56"/>
        <v>355.58729999999997</v>
      </c>
      <c r="G325" s="39">
        <f t="shared" si="54"/>
        <v>309.13043478260875</v>
      </c>
      <c r="H325" s="39">
        <f t="shared" si="55"/>
        <v>355.5</v>
      </c>
      <c r="I325" s="36"/>
      <c r="J325">
        <f t="shared" si="57"/>
        <v>363.47399999999999</v>
      </c>
    </row>
    <row r="326" spans="1:10" x14ac:dyDescent="0.35">
      <c r="A326" s="31" t="s">
        <v>253</v>
      </c>
      <c r="B326" s="31" t="s">
        <v>534</v>
      </c>
      <c r="C326" s="189">
        <v>86.782608695652172</v>
      </c>
      <c r="D326" s="189">
        <v>99.8</v>
      </c>
      <c r="E326" s="39">
        <f t="shared" si="53"/>
        <v>89.993565217391307</v>
      </c>
      <c r="F326" s="39">
        <f t="shared" si="56"/>
        <v>103.4926</v>
      </c>
      <c r="G326" s="39">
        <f t="shared" si="54"/>
        <v>89.913043478260875</v>
      </c>
      <c r="H326" s="39">
        <f t="shared" si="55"/>
        <v>103.4</v>
      </c>
      <c r="I326" s="36"/>
      <c r="J326">
        <f t="shared" si="57"/>
        <v>105.788</v>
      </c>
    </row>
    <row r="327" spans="1:10" x14ac:dyDescent="0.35">
      <c r="A327" s="31" t="s">
        <v>253</v>
      </c>
      <c r="B327" s="31" t="s">
        <v>535</v>
      </c>
      <c r="C327" s="189">
        <v>360.43478260869568</v>
      </c>
      <c r="D327" s="189">
        <v>414.5</v>
      </c>
      <c r="E327" s="39">
        <f t="shared" si="53"/>
        <v>373.77086956521742</v>
      </c>
      <c r="F327" s="39">
        <f t="shared" si="56"/>
        <v>429.8365</v>
      </c>
      <c r="G327" s="39">
        <f t="shared" si="54"/>
        <v>373.73913043478262</v>
      </c>
      <c r="H327" s="39">
        <f t="shared" si="55"/>
        <v>429.8</v>
      </c>
      <c r="I327" s="36"/>
      <c r="J327">
        <f t="shared" si="57"/>
        <v>439.37</v>
      </c>
    </row>
    <row r="328" spans="1:10" x14ac:dyDescent="0.35">
      <c r="A328" s="31" t="s">
        <v>253</v>
      </c>
      <c r="B328" s="31" t="s">
        <v>536</v>
      </c>
      <c r="C328" s="189">
        <v>273.304347826087</v>
      </c>
      <c r="D328" s="189">
        <v>314.3</v>
      </c>
      <c r="E328" s="39">
        <f t="shared" si="53"/>
        <v>283.4166086956522</v>
      </c>
      <c r="F328" s="39">
        <f t="shared" si="56"/>
        <v>325.92910000000001</v>
      </c>
      <c r="G328" s="39">
        <f t="shared" si="54"/>
        <v>283.39130434782606</v>
      </c>
      <c r="H328" s="39">
        <f t="shared" si="55"/>
        <v>325.89999999999998</v>
      </c>
      <c r="I328" s="36"/>
      <c r="J328">
        <f t="shared" si="57"/>
        <v>333.15800000000002</v>
      </c>
    </row>
    <row r="329" spans="1:10" x14ac:dyDescent="0.35">
      <c r="A329" s="31" t="s">
        <v>253</v>
      </c>
      <c r="B329" s="31" t="s">
        <v>537</v>
      </c>
      <c r="C329" s="189">
        <v>658.78260869565224</v>
      </c>
      <c r="D329" s="189">
        <v>757.6</v>
      </c>
      <c r="E329" s="39">
        <f t="shared" si="53"/>
        <v>683.15756521739138</v>
      </c>
      <c r="F329" s="39">
        <f t="shared" si="56"/>
        <v>785.63120000000004</v>
      </c>
      <c r="G329" s="39">
        <f t="shared" si="54"/>
        <v>683.13043478260875</v>
      </c>
      <c r="H329" s="39">
        <f t="shared" si="55"/>
        <v>785.6</v>
      </c>
      <c r="I329" s="36"/>
      <c r="J329">
        <f t="shared" si="57"/>
        <v>803.05600000000004</v>
      </c>
    </row>
    <row r="330" spans="1:10" x14ac:dyDescent="0.35">
      <c r="A330" s="31" t="s">
        <v>254</v>
      </c>
      <c r="B330" s="31" t="s">
        <v>538</v>
      </c>
      <c r="C330" s="189">
        <v>1678.1739130434785</v>
      </c>
      <c r="D330" s="189">
        <v>1929.9</v>
      </c>
      <c r="E330" s="39">
        <f t="shared" si="53"/>
        <v>1740.2663478260872</v>
      </c>
      <c r="F330" s="39">
        <f t="shared" si="56"/>
        <v>2001.3063000000002</v>
      </c>
      <c r="G330" s="39">
        <f t="shared" si="54"/>
        <v>1740.2608695652175</v>
      </c>
      <c r="H330" s="39">
        <f t="shared" si="55"/>
        <v>2001.3</v>
      </c>
      <c r="I330" s="36"/>
      <c r="J330">
        <f t="shared" si="57"/>
        <v>2045.6940000000002</v>
      </c>
    </row>
    <row r="331" spans="1:10" x14ac:dyDescent="0.35">
      <c r="A331" s="31" t="s">
        <v>254</v>
      </c>
      <c r="B331" s="31" t="s">
        <v>539</v>
      </c>
      <c r="C331" s="189">
        <v>1678.1739130434785</v>
      </c>
      <c r="D331" s="189">
        <v>1929.9</v>
      </c>
      <c r="E331" s="39">
        <f t="shared" si="53"/>
        <v>1740.2663478260872</v>
      </c>
      <c r="F331" s="39">
        <f t="shared" si="56"/>
        <v>2001.3063000000002</v>
      </c>
      <c r="G331" s="39">
        <f t="shared" si="54"/>
        <v>1740.2608695652175</v>
      </c>
      <c r="H331" s="39">
        <f t="shared" si="55"/>
        <v>2001.3</v>
      </c>
      <c r="I331" s="36"/>
      <c r="J331">
        <f t="shared" si="57"/>
        <v>2045.6940000000002</v>
      </c>
    </row>
    <row r="332" spans="1:10" ht="26.25" customHeight="1" x14ac:dyDescent="0.35">
      <c r="A332" s="310" t="s">
        <v>691</v>
      </c>
      <c r="B332" s="311"/>
      <c r="C332" s="311"/>
      <c r="D332" s="311"/>
      <c r="E332" s="311"/>
      <c r="F332" s="311"/>
      <c r="G332" s="311"/>
      <c r="H332" s="311"/>
      <c r="I332" s="311"/>
    </row>
    <row r="333" spans="1:10" x14ac:dyDescent="0.35">
      <c r="A333" s="312" t="s">
        <v>18</v>
      </c>
      <c r="B333" s="312" t="s">
        <v>247</v>
      </c>
      <c r="C333" s="314" t="s">
        <v>690</v>
      </c>
      <c r="D333" s="315"/>
      <c r="E333" s="316" t="s">
        <v>726</v>
      </c>
      <c r="F333" s="317"/>
      <c r="G333" s="316" t="s">
        <v>727</v>
      </c>
      <c r="H333" s="317"/>
      <c r="I333" s="312" t="s">
        <v>587</v>
      </c>
    </row>
    <row r="334" spans="1:10" x14ac:dyDescent="0.35">
      <c r="A334" s="313"/>
      <c r="B334" s="313"/>
      <c r="C334" s="188" t="s">
        <v>248</v>
      </c>
      <c r="D334" s="187" t="s">
        <v>249</v>
      </c>
      <c r="E334" s="200" t="s">
        <v>248</v>
      </c>
      <c r="F334" s="201" t="s">
        <v>249</v>
      </c>
      <c r="G334" s="200" t="s">
        <v>248</v>
      </c>
      <c r="H334" s="201" t="s">
        <v>249</v>
      </c>
      <c r="I334" s="313"/>
    </row>
    <row r="335" spans="1:10" x14ac:dyDescent="0.35">
      <c r="A335" s="309" t="s">
        <v>588</v>
      </c>
      <c r="B335" s="309"/>
      <c r="C335" s="309"/>
      <c r="D335" s="309"/>
      <c r="E335" s="309"/>
      <c r="F335" s="309"/>
      <c r="G335" s="309"/>
      <c r="H335" s="309"/>
      <c r="I335" s="309"/>
    </row>
    <row r="336" spans="1:10" x14ac:dyDescent="0.35">
      <c r="A336" s="31" t="s">
        <v>254</v>
      </c>
      <c r="B336" s="31" t="s">
        <v>540</v>
      </c>
      <c r="C336" s="189">
        <v>1678.1739130434785</v>
      </c>
      <c r="D336" s="189">
        <v>1929.9</v>
      </c>
      <c r="E336" s="39">
        <f t="shared" ref="E336:E380" si="58">+F336/1.15</f>
        <v>1740.2663478260872</v>
      </c>
      <c r="F336" s="39">
        <f>+D336+(D336*0.037)</f>
        <v>2001.3063000000002</v>
      </c>
      <c r="G336" s="39">
        <f t="shared" ref="G336:G380" si="59">+H336/1.15</f>
        <v>1740.2608695652175</v>
      </c>
      <c r="H336" s="39">
        <f t="shared" ref="H336:H380" si="60">ROUNDDOWN(F336,1)</f>
        <v>2001.3</v>
      </c>
      <c r="I336" s="36"/>
      <c r="J336">
        <f>D336*1.06</f>
        <v>2045.6940000000002</v>
      </c>
    </row>
    <row r="337" spans="1:10" x14ac:dyDescent="0.35">
      <c r="A337" s="31" t="s">
        <v>254</v>
      </c>
      <c r="B337" s="31" t="s">
        <v>541</v>
      </c>
      <c r="C337" s="189">
        <v>3344.2608695652179</v>
      </c>
      <c r="D337" s="189">
        <v>3845.9</v>
      </c>
      <c r="E337" s="39">
        <f t="shared" si="58"/>
        <v>3467.9985217391309</v>
      </c>
      <c r="F337" s="39">
        <f t="shared" ref="F337:F348" si="61">+D337+(D337*0.037)</f>
        <v>3988.1983</v>
      </c>
      <c r="G337" s="39">
        <f t="shared" si="59"/>
        <v>3467.913043478261</v>
      </c>
      <c r="H337" s="39">
        <f t="shared" si="60"/>
        <v>3988.1</v>
      </c>
      <c r="I337" s="36"/>
      <c r="J337">
        <f t="shared" ref="J337:J348" si="62">D337*1.06</f>
        <v>4076.6540000000005</v>
      </c>
    </row>
    <row r="338" spans="1:10" x14ac:dyDescent="0.35">
      <c r="A338" s="31" t="s">
        <v>254</v>
      </c>
      <c r="B338" s="31" t="s">
        <v>542</v>
      </c>
      <c r="C338" s="189">
        <v>845.21739130434787</v>
      </c>
      <c r="D338" s="189">
        <v>972</v>
      </c>
      <c r="E338" s="39">
        <f t="shared" si="58"/>
        <v>876.49043478260876</v>
      </c>
      <c r="F338" s="39">
        <f t="shared" si="61"/>
        <v>1007.9639999999999</v>
      </c>
      <c r="G338" s="39">
        <f t="shared" si="59"/>
        <v>876.43478260869574</v>
      </c>
      <c r="H338" s="39">
        <f t="shared" si="60"/>
        <v>1007.9</v>
      </c>
      <c r="I338" s="36"/>
      <c r="J338">
        <f t="shared" si="62"/>
        <v>1030.3200000000002</v>
      </c>
    </row>
    <row r="339" spans="1:10" x14ac:dyDescent="0.35">
      <c r="A339" s="31" t="s">
        <v>254</v>
      </c>
      <c r="B339" s="31" t="s">
        <v>543</v>
      </c>
      <c r="C339" s="189">
        <v>845.21739130434787</v>
      </c>
      <c r="D339" s="189">
        <v>972</v>
      </c>
      <c r="E339" s="39">
        <f t="shared" si="58"/>
        <v>876.49043478260876</v>
      </c>
      <c r="F339" s="39">
        <f t="shared" si="61"/>
        <v>1007.9639999999999</v>
      </c>
      <c r="G339" s="39">
        <f t="shared" si="59"/>
        <v>876.43478260869574</v>
      </c>
      <c r="H339" s="39">
        <f t="shared" si="60"/>
        <v>1007.9</v>
      </c>
      <c r="I339" s="31"/>
      <c r="J339">
        <f t="shared" si="62"/>
        <v>1030.3200000000002</v>
      </c>
    </row>
    <row r="340" spans="1:10" x14ac:dyDescent="0.35">
      <c r="A340" s="31" t="s">
        <v>333</v>
      </c>
      <c r="B340" s="31" t="s">
        <v>544</v>
      </c>
      <c r="C340" s="189">
        <v>503.30434782608694</v>
      </c>
      <c r="D340" s="189">
        <v>578.79999999999995</v>
      </c>
      <c r="E340" s="39">
        <f t="shared" si="58"/>
        <v>521.92660869565225</v>
      </c>
      <c r="F340" s="39">
        <f t="shared" si="61"/>
        <v>600.21559999999999</v>
      </c>
      <c r="G340" s="39">
        <f t="shared" si="59"/>
        <v>521.91304347826099</v>
      </c>
      <c r="H340" s="39">
        <f t="shared" si="60"/>
        <v>600.20000000000005</v>
      </c>
      <c r="I340" s="31"/>
      <c r="J340">
        <f t="shared" si="62"/>
        <v>613.52800000000002</v>
      </c>
    </row>
    <row r="341" spans="1:10" x14ac:dyDescent="0.35">
      <c r="A341" s="31" t="s">
        <v>333</v>
      </c>
      <c r="B341" s="31" t="s">
        <v>545</v>
      </c>
      <c r="C341" s="189">
        <v>335.47826086956525</v>
      </c>
      <c r="D341" s="189">
        <v>385.8</v>
      </c>
      <c r="E341" s="39">
        <f t="shared" si="58"/>
        <v>347.89095652173921</v>
      </c>
      <c r="F341" s="39">
        <f t="shared" si="61"/>
        <v>400.07460000000003</v>
      </c>
      <c r="G341" s="39">
        <f t="shared" si="59"/>
        <v>347.82608695652175</v>
      </c>
      <c r="H341" s="39">
        <f t="shared" si="60"/>
        <v>400</v>
      </c>
      <c r="I341" s="31"/>
      <c r="J341">
        <f t="shared" si="62"/>
        <v>408.94800000000004</v>
      </c>
    </row>
    <row r="342" spans="1:10" x14ac:dyDescent="0.35">
      <c r="A342" s="31" t="s">
        <v>335</v>
      </c>
      <c r="B342" s="31" t="s">
        <v>544</v>
      </c>
      <c r="C342" s="189">
        <v>503.30434782608694</v>
      </c>
      <c r="D342" s="189">
        <v>578.79999999999995</v>
      </c>
      <c r="E342" s="39">
        <f t="shared" si="58"/>
        <v>521.92660869565225</v>
      </c>
      <c r="F342" s="39">
        <f t="shared" si="61"/>
        <v>600.21559999999999</v>
      </c>
      <c r="G342" s="39">
        <f t="shared" si="59"/>
        <v>521.91304347826099</v>
      </c>
      <c r="H342" s="39">
        <f t="shared" si="60"/>
        <v>600.20000000000005</v>
      </c>
      <c r="I342" s="31"/>
      <c r="J342">
        <f t="shared" si="62"/>
        <v>613.52800000000002</v>
      </c>
    </row>
    <row r="343" spans="1:10" x14ac:dyDescent="0.35">
      <c r="A343" s="31" t="s">
        <v>335</v>
      </c>
      <c r="B343" s="31" t="s">
        <v>545</v>
      </c>
      <c r="C343" s="189">
        <v>422.52173913043481</v>
      </c>
      <c r="D343" s="189">
        <v>485.9</v>
      </c>
      <c r="E343" s="39">
        <f t="shared" si="58"/>
        <v>438.15504347826089</v>
      </c>
      <c r="F343" s="39">
        <f t="shared" si="61"/>
        <v>503.87829999999997</v>
      </c>
      <c r="G343" s="39">
        <f t="shared" si="59"/>
        <v>438.08695652173918</v>
      </c>
      <c r="H343" s="39">
        <f t="shared" si="60"/>
        <v>503.8</v>
      </c>
      <c r="I343" s="31"/>
      <c r="J343">
        <f t="shared" si="62"/>
        <v>515.05399999999997</v>
      </c>
    </row>
    <row r="344" spans="1:10" x14ac:dyDescent="0.35">
      <c r="A344" s="31" t="s">
        <v>320</v>
      </c>
      <c r="B344" s="31" t="s">
        <v>544</v>
      </c>
      <c r="C344" s="189">
        <v>335.47826086956525</v>
      </c>
      <c r="D344" s="189">
        <v>385.8</v>
      </c>
      <c r="E344" s="39">
        <f t="shared" si="58"/>
        <v>347.89095652173921</v>
      </c>
      <c r="F344" s="39">
        <f t="shared" si="61"/>
        <v>400.07460000000003</v>
      </c>
      <c r="G344" s="39">
        <f t="shared" si="59"/>
        <v>347.82608695652175</v>
      </c>
      <c r="H344" s="39">
        <f t="shared" si="60"/>
        <v>400</v>
      </c>
      <c r="I344" s="31"/>
      <c r="J344">
        <f t="shared" si="62"/>
        <v>408.94800000000004</v>
      </c>
    </row>
    <row r="345" spans="1:10" x14ac:dyDescent="0.35">
      <c r="A345" s="31" t="s">
        <v>320</v>
      </c>
      <c r="B345" s="31" t="s">
        <v>545</v>
      </c>
      <c r="C345" s="189">
        <v>149.04347826086959</v>
      </c>
      <c r="D345" s="189">
        <v>171.4</v>
      </c>
      <c r="E345" s="39">
        <f t="shared" si="58"/>
        <v>154.55808695652175</v>
      </c>
      <c r="F345" s="39">
        <f t="shared" si="61"/>
        <v>177.74180000000001</v>
      </c>
      <c r="G345" s="39">
        <f t="shared" si="59"/>
        <v>154.52173913043478</v>
      </c>
      <c r="H345" s="39">
        <f t="shared" si="60"/>
        <v>177.7</v>
      </c>
      <c r="I345" s="31"/>
      <c r="J345">
        <f t="shared" si="62"/>
        <v>181.68400000000003</v>
      </c>
    </row>
    <row r="346" spans="1:10" x14ac:dyDescent="0.35">
      <c r="A346" s="31" t="s">
        <v>609</v>
      </c>
      <c r="B346" s="31" t="s">
        <v>546</v>
      </c>
      <c r="C346" s="189">
        <v>428.69565217391306</v>
      </c>
      <c r="D346" s="189">
        <v>493</v>
      </c>
      <c r="E346" s="39">
        <f t="shared" si="58"/>
        <v>444.55739130434785</v>
      </c>
      <c r="F346" s="39">
        <f t="shared" si="61"/>
        <v>511.24099999999999</v>
      </c>
      <c r="G346" s="39">
        <f t="shared" si="59"/>
        <v>444.52173913043481</v>
      </c>
      <c r="H346" s="39">
        <f t="shared" si="60"/>
        <v>511.2</v>
      </c>
      <c r="I346" s="31"/>
      <c r="J346">
        <f t="shared" si="62"/>
        <v>522.58000000000004</v>
      </c>
    </row>
    <row r="347" spans="1:10" x14ac:dyDescent="0.35">
      <c r="A347" s="31" t="s">
        <v>609</v>
      </c>
      <c r="B347" s="31" t="s">
        <v>547</v>
      </c>
      <c r="C347" s="189">
        <v>4.8695652173913047</v>
      </c>
      <c r="D347" s="189">
        <v>5.6</v>
      </c>
      <c r="E347" s="39">
        <f t="shared" si="58"/>
        <v>5.0497391304347827</v>
      </c>
      <c r="F347" s="39">
        <f t="shared" si="61"/>
        <v>5.8071999999999999</v>
      </c>
      <c r="G347" s="39">
        <f t="shared" si="59"/>
        <v>5.0434782608695654</v>
      </c>
      <c r="H347" s="39">
        <f t="shared" si="60"/>
        <v>5.8</v>
      </c>
      <c r="I347" s="31" t="s">
        <v>548</v>
      </c>
      <c r="J347">
        <f t="shared" si="62"/>
        <v>5.9359999999999999</v>
      </c>
    </row>
    <row r="348" spans="1:10" x14ac:dyDescent="0.35">
      <c r="A348" s="31" t="s">
        <v>609</v>
      </c>
      <c r="B348" s="31" t="s">
        <v>549</v>
      </c>
      <c r="C348" s="189">
        <v>43.217391304347835</v>
      </c>
      <c r="D348" s="189">
        <v>49.7</v>
      </c>
      <c r="E348" s="39">
        <f t="shared" si="58"/>
        <v>44.816434782608702</v>
      </c>
      <c r="F348" s="39">
        <f t="shared" si="61"/>
        <v>51.538900000000005</v>
      </c>
      <c r="G348" s="39">
        <f t="shared" si="59"/>
        <v>44.782608695652179</v>
      </c>
      <c r="H348" s="39">
        <f t="shared" si="60"/>
        <v>51.5</v>
      </c>
      <c r="I348" s="31"/>
      <c r="J348">
        <f t="shared" si="62"/>
        <v>52.682000000000002</v>
      </c>
    </row>
    <row r="349" spans="1:10" x14ac:dyDescent="0.35">
      <c r="A349" s="309" t="s">
        <v>550</v>
      </c>
      <c r="B349" s="309"/>
      <c r="C349" s="309"/>
      <c r="D349" s="309"/>
      <c r="E349" s="309"/>
      <c r="F349" s="309"/>
      <c r="G349" s="309"/>
      <c r="H349" s="309"/>
      <c r="I349" s="309"/>
    </row>
    <row r="350" spans="1:10" x14ac:dyDescent="0.35">
      <c r="A350" s="31" t="s">
        <v>251</v>
      </c>
      <c r="B350" s="31" t="s">
        <v>551</v>
      </c>
      <c r="C350" s="189">
        <v>124.08695652173913</v>
      </c>
      <c r="D350" s="189">
        <v>142.69999999999999</v>
      </c>
      <c r="E350" s="39">
        <f t="shared" si="58"/>
        <v>128.67817391304348</v>
      </c>
      <c r="F350" s="39">
        <f>+D350+(D350*0.037)</f>
        <v>147.97989999999999</v>
      </c>
      <c r="G350" s="39">
        <f t="shared" si="59"/>
        <v>128.60869565217394</v>
      </c>
      <c r="H350" s="39">
        <f t="shared" si="60"/>
        <v>147.9</v>
      </c>
      <c r="I350" s="31" t="s">
        <v>552</v>
      </c>
      <c r="J350">
        <f>D350*1.06</f>
        <v>151.262</v>
      </c>
    </row>
    <row r="351" spans="1:10" x14ac:dyDescent="0.35">
      <c r="A351" s="31" t="s">
        <v>251</v>
      </c>
      <c r="B351" s="31" t="s">
        <v>553</v>
      </c>
      <c r="C351" s="189">
        <v>80.608695652173921</v>
      </c>
      <c r="D351" s="189">
        <v>92.7</v>
      </c>
      <c r="E351" s="39">
        <f t="shared" si="58"/>
        <v>83.591217391304355</v>
      </c>
      <c r="F351" s="39">
        <f t="shared" ref="F351:F355" si="63">+D351+(D351*0.037)</f>
        <v>96.129900000000006</v>
      </c>
      <c r="G351" s="39">
        <f t="shared" si="59"/>
        <v>83.565217391304344</v>
      </c>
      <c r="H351" s="39">
        <f t="shared" si="60"/>
        <v>96.1</v>
      </c>
      <c r="I351" s="31" t="s">
        <v>552</v>
      </c>
      <c r="J351">
        <f t="shared" ref="J351:J355" si="64">D351*1.06</f>
        <v>98.262000000000015</v>
      </c>
    </row>
    <row r="352" spans="1:10" x14ac:dyDescent="0.35">
      <c r="A352" s="31" t="s">
        <v>254</v>
      </c>
      <c r="B352" s="31" t="s">
        <v>554</v>
      </c>
      <c r="C352" s="189">
        <v>149.04347826086959</v>
      </c>
      <c r="D352" s="189">
        <v>171.4</v>
      </c>
      <c r="E352" s="39">
        <f t="shared" si="58"/>
        <v>154.55808695652175</v>
      </c>
      <c r="F352" s="39">
        <f t="shared" si="63"/>
        <v>177.74180000000001</v>
      </c>
      <c r="G352" s="39">
        <f t="shared" si="59"/>
        <v>154.52173913043478</v>
      </c>
      <c r="H352" s="39">
        <f t="shared" si="60"/>
        <v>177.7</v>
      </c>
      <c r="I352" s="31" t="s">
        <v>552</v>
      </c>
      <c r="J352">
        <f t="shared" si="64"/>
        <v>181.68400000000003</v>
      </c>
    </row>
    <row r="353" spans="1:10" x14ac:dyDescent="0.35">
      <c r="A353" s="31" t="s">
        <v>254</v>
      </c>
      <c r="B353" s="31" t="s">
        <v>555</v>
      </c>
      <c r="C353" s="189">
        <v>68.000000000000014</v>
      </c>
      <c r="D353" s="189">
        <v>78.2</v>
      </c>
      <c r="E353" s="39">
        <f t="shared" si="58"/>
        <v>70.516000000000005</v>
      </c>
      <c r="F353" s="39">
        <f t="shared" si="63"/>
        <v>81.093400000000003</v>
      </c>
      <c r="G353" s="39">
        <f t="shared" si="59"/>
        <v>70.434782608695656</v>
      </c>
      <c r="H353" s="39">
        <f t="shared" si="60"/>
        <v>81</v>
      </c>
      <c r="I353" s="31" t="s">
        <v>552</v>
      </c>
      <c r="J353">
        <f t="shared" si="64"/>
        <v>82.89200000000001</v>
      </c>
    </row>
    <row r="354" spans="1:10" x14ac:dyDescent="0.35">
      <c r="A354" s="31" t="s">
        <v>432</v>
      </c>
      <c r="B354" s="31" t="s">
        <v>556</v>
      </c>
      <c r="C354" s="189">
        <v>360.43478260869568</v>
      </c>
      <c r="D354" s="189">
        <v>414.5</v>
      </c>
      <c r="E354" s="39">
        <f t="shared" si="58"/>
        <v>373.77086956521742</v>
      </c>
      <c r="F354" s="39">
        <f t="shared" si="63"/>
        <v>429.8365</v>
      </c>
      <c r="G354" s="39">
        <f t="shared" si="59"/>
        <v>373.73913043478262</v>
      </c>
      <c r="H354" s="39">
        <f t="shared" si="60"/>
        <v>429.8</v>
      </c>
      <c r="I354" s="31" t="s">
        <v>422</v>
      </c>
      <c r="J354">
        <f t="shared" si="64"/>
        <v>439.37</v>
      </c>
    </row>
    <row r="355" spans="1:10" x14ac:dyDescent="0.35">
      <c r="A355" s="31" t="s">
        <v>432</v>
      </c>
      <c r="B355" s="31" t="s">
        <v>557</v>
      </c>
      <c r="C355" s="189">
        <v>180.17391304347825</v>
      </c>
      <c r="D355" s="189">
        <v>207.2</v>
      </c>
      <c r="E355" s="39">
        <f t="shared" si="58"/>
        <v>186.84034782608697</v>
      </c>
      <c r="F355" s="39">
        <f t="shared" si="63"/>
        <v>214.8664</v>
      </c>
      <c r="G355" s="39">
        <f t="shared" si="59"/>
        <v>186.78260869565219</v>
      </c>
      <c r="H355" s="39">
        <f t="shared" si="60"/>
        <v>214.8</v>
      </c>
      <c r="I355" s="31" t="s">
        <v>422</v>
      </c>
      <c r="J355">
        <f t="shared" si="64"/>
        <v>219.63200000000001</v>
      </c>
    </row>
    <row r="356" spans="1:10" x14ac:dyDescent="0.35">
      <c r="A356" s="309" t="s">
        <v>558</v>
      </c>
      <c r="B356" s="309"/>
      <c r="C356" s="309"/>
      <c r="D356" s="309"/>
      <c r="E356" s="309"/>
      <c r="F356" s="309"/>
      <c r="G356" s="309"/>
      <c r="H356" s="309"/>
      <c r="I356" s="309"/>
    </row>
    <row r="357" spans="1:10" x14ac:dyDescent="0.35">
      <c r="A357" s="31" t="s">
        <v>437</v>
      </c>
      <c r="B357" s="31" t="s">
        <v>559</v>
      </c>
      <c r="C357" s="189">
        <v>447.39130434782612</v>
      </c>
      <c r="D357" s="189">
        <v>514.5</v>
      </c>
      <c r="E357" s="39">
        <f t="shared" si="58"/>
        <v>463.94478260869573</v>
      </c>
      <c r="F357" s="39">
        <f>+D357+(D357*0.037)</f>
        <v>533.53650000000005</v>
      </c>
      <c r="G357" s="39">
        <f t="shared" si="59"/>
        <v>463.91304347826093</v>
      </c>
      <c r="H357" s="39">
        <f t="shared" si="60"/>
        <v>533.5</v>
      </c>
      <c r="I357" s="31"/>
      <c r="J357">
        <f>D357*1.06</f>
        <v>545.37</v>
      </c>
    </row>
    <row r="358" spans="1:10" x14ac:dyDescent="0.35">
      <c r="A358" s="31" t="s">
        <v>437</v>
      </c>
      <c r="B358" s="31" t="s">
        <v>560</v>
      </c>
      <c r="C358" s="189">
        <v>347.91304347826093</v>
      </c>
      <c r="D358" s="189">
        <v>400.1</v>
      </c>
      <c r="E358" s="39">
        <f t="shared" si="58"/>
        <v>360.78582608695655</v>
      </c>
      <c r="F358" s="39">
        <f t="shared" ref="F358:F380" si="65">+D358+(D358*0.037)</f>
        <v>414.90370000000001</v>
      </c>
      <c r="G358" s="39">
        <f t="shared" si="59"/>
        <v>360.78260869565219</v>
      </c>
      <c r="H358" s="39">
        <f t="shared" si="60"/>
        <v>414.9</v>
      </c>
      <c r="I358" s="31"/>
      <c r="J358">
        <f t="shared" ref="J358:J380" si="66">D358*1.06</f>
        <v>424.10600000000005</v>
      </c>
    </row>
    <row r="359" spans="1:10" x14ac:dyDescent="0.35">
      <c r="A359" s="31" t="s">
        <v>437</v>
      </c>
      <c r="B359" s="31" t="s">
        <v>561</v>
      </c>
      <c r="C359" s="189">
        <v>124.08695652173913</v>
      </c>
      <c r="D359" s="189">
        <v>142.69999999999999</v>
      </c>
      <c r="E359" s="39">
        <f t="shared" si="58"/>
        <v>128.67817391304348</v>
      </c>
      <c r="F359" s="39">
        <f t="shared" si="65"/>
        <v>147.97989999999999</v>
      </c>
      <c r="G359" s="39">
        <f t="shared" si="59"/>
        <v>128.60869565217394</v>
      </c>
      <c r="H359" s="39">
        <f t="shared" si="60"/>
        <v>147.9</v>
      </c>
      <c r="I359" s="31"/>
      <c r="J359">
        <f t="shared" si="66"/>
        <v>151.262</v>
      </c>
    </row>
    <row r="360" spans="1:10" x14ac:dyDescent="0.35">
      <c r="A360" s="31" t="s">
        <v>437</v>
      </c>
      <c r="B360" s="31" t="s">
        <v>562</v>
      </c>
      <c r="C360" s="189">
        <v>124.08695652173913</v>
      </c>
      <c r="D360" s="189">
        <v>142.69999999999999</v>
      </c>
      <c r="E360" s="39">
        <f t="shared" si="58"/>
        <v>128.67817391304348</v>
      </c>
      <c r="F360" s="39">
        <f t="shared" si="65"/>
        <v>147.97989999999999</v>
      </c>
      <c r="G360" s="39">
        <f t="shared" si="59"/>
        <v>128.60869565217394</v>
      </c>
      <c r="H360" s="39">
        <f t="shared" si="60"/>
        <v>147.9</v>
      </c>
      <c r="I360" s="31"/>
      <c r="J360">
        <f t="shared" si="66"/>
        <v>151.262</v>
      </c>
    </row>
    <row r="361" spans="1:10" x14ac:dyDescent="0.35">
      <c r="A361" s="31" t="s">
        <v>437</v>
      </c>
      <c r="B361" s="31" t="s">
        <v>563</v>
      </c>
      <c r="C361" s="189">
        <v>347.91304347826093</v>
      </c>
      <c r="D361" s="189">
        <v>400.1</v>
      </c>
      <c r="E361" s="39">
        <f t="shared" si="58"/>
        <v>360.78582608695655</v>
      </c>
      <c r="F361" s="39">
        <f t="shared" si="65"/>
        <v>414.90370000000001</v>
      </c>
      <c r="G361" s="39">
        <f t="shared" si="59"/>
        <v>360.78260869565219</v>
      </c>
      <c r="H361" s="39">
        <f t="shared" si="60"/>
        <v>414.9</v>
      </c>
      <c r="I361" s="31"/>
      <c r="J361">
        <f t="shared" si="66"/>
        <v>424.10600000000005</v>
      </c>
    </row>
    <row r="362" spans="1:10" x14ac:dyDescent="0.35">
      <c r="A362" s="31" t="s">
        <v>437</v>
      </c>
      <c r="B362" s="31" t="s">
        <v>564</v>
      </c>
      <c r="C362" s="189">
        <v>124.08695652173913</v>
      </c>
      <c r="D362" s="189">
        <v>142.69999999999999</v>
      </c>
      <c r="E362" s="39">
        <f t="shared" si="58"/>
        <v>128.67817391304348</v>
      </c>
      <c r="F362" s="39">
        <f t="shared" si="65"/>
        <v>147.97989999999999</v>
      </c>
      <c r="G362" s="39">
        <f t="shared" si="59"/>
        <v>128.60869565217394</v>
      </c>
      <c r="H362" s="39">
        <f t="shared" si="60"/>
        <v>147.9</v>
      </c>
      <c r="I362" s="31"/>
      <c r="J362">
        <f t="shared" si="66"/>
        <v>151.262</v>
      </c>
    </row>
    <row r="363" spans="1:10" x14ac:dyDescent="0.35">
      <c r="A363" s="31" t="s">
        <v>437</v>
      </c>
      <c r="B363" s="31" t="s">
        <v>565</v>
      </c>
      <c r="C363" s="189">
        <v>447.39130434782612</v>
      </c>
      <c r="D363" s="189">
        <v>514.5</v>
      </c>
      <c r="E363" s="39">
        <f t="shared" si="58"/>
        <v>463.94478260869573</v>
      </c>
      <c r="F363" s="39">
        <f t="shared" si="65"/>
        <v>533.53650000000005</v>
      </c>
      <c r="G363" s="39">
        <f t="shared" si="59"/>
        <v>463.91304347826093</v>
      </c>
      <c r="H363" s="39">
        <f t="shared" si="60"/>
        <v>533.5</v>
      </c>
      <c r="I363" s="31"/>
      <c r="J363">
        <f t="shared" si="66"/>
        <v>545.37</v>
      </c>
    </row>
    <row r="364" spans="1:10" x14ac:dyDescent="0.35">
      <c r="A364" s="31" t="s">
        <v>437</v>
      </c>
      <c r="B364" s="31" t="s">
        <v>566</v>
      </c>
      <c r="C364" s="189">
        <v>291.91304347826087</v>
      </c>
      <c r="D364" s="189">
        <v>335.7</v>
      </c>
      <c r="E364" s="39">
        <f t="shared" si="58"/>
        <v>302.71382608695654</v>
      </c>
      <c r="F364" s="39">
        <f t="shared" si="65"/>
        <v>348.12090000000001</v>
      </c>
      <c r="G364" s="39">
        <f t="shared" si="59"/>
        <v>302.69565217391306</v>
      </c>
      <c r="H364" s="39">
        <f t="shared" si="60"/>
        <v>348.1</v>
      </c>
      <c r="I364" s="31"/>
      <c r="J364">
        <f t="shared" si="66"/>
        <v>355.84199999999998</v>
      </c>
    </row>
    <row r="365" spans="1:10" x14ac:dyDescent="0.35">
      <c r="A365" s="31" t="s">
        <v>437</v>
      </c>
      <c r="B365" s="31" t="s">
        <v>567</v>
      </c>
      <c r="C365" s="189">
        <v>124.08695652173913</v>
      </c>
      <c r="D365" s="189">
        <v>142.69999999999999</v>
      </c>
      <c r="E365" s="39">
        <f t="shared" si="58"/>
        <v>128.67817391304348</v>
      </c>
      <c r="F365" s="39">
        <f t="shared" si="65"/>
        <v>147.97989999999999</v>
      </c>
      <c r="G365" s="39">
        <f t="shared" si="59"/>
        <v>128.60869565217394</v>
      </c>
      <c r="H365" s="39">
        <f t="shared" si="60"/>
        <v>147.9</v>
      </c>
      <c r="I365" s="31"/>
      <c r="J365">
        <f t="shared" si="66"/>
        <v>151.262</v>
      </c>
    </row>
    <row r="366" spans="1:10" x14ac:dyDescent="0.35">
      <c r="A366" s="31" t="s">
        <v>437</v>
      </c>
      <c r="B366" s="31" t="s">
        <v>568</v>
      </c>
      <c r="C366" s="189">
        <v>447.39130434782612</v>
      </c>
      <c r="D366" s="189">
        <v>514.5</v>
      </c>
      <c r="E366" s="39">
        <f t="shared" si="58"/>
        <v>463.94478260869573</v>
      </c>
      <c r="F366" s="39">
        <f t="shared" si="65"/>
        <v>533.53650000000005</v>
      </c>
      <c r="G366" s="39">
        <f t="shared" si="59"/>
        <v>463.91304347826093</v>
      </c>
      <c r="H366" s="39">
        <f t="shared" si="60"/>
        <v>533.5</v>
      </c>
      <c r="I366" s="31"/>
      <c r="J366">
        <f t="shared" si="66"/>
        <v>545.37</v>
      </c>
    </row>
    <row r="367" spans="1:10" x14ac:dyDescent="0.35">
      <c r="A367" s="31" t="s">
        <v>437</v>
      </c>
      <c r="B367" s="31" t="s">
        <v>569</v>
      </c>
      <c r="C367" s="189">
        <v>347.91304347826093</v>
      </c>
      <c r="D367" s="189">
        <v>400.1</v>
      </c>
      <c r="E367" s="39">
        <f t="shared" si="58"/>
        <v>360.78582608695655</v>
      </c>
      <c r="F367" s="39">
        <f t="shared" si="65"/>
        <v>414.90370000000001</v>
      </c>
      <c r="G367" s="39">
        <f t="shared" si="59"/>
        <v>360.78260869565219</v>
      </c>
      <c r="H367" s="39">
        <f t="shared" si="60"/>
        <v>414.9</v>
      </c>
      <c r="I367" s="31"/>
      <c r="J367">
        <f t="shared" si="66"/>
        <v>424.10600000000005</v>
      </c>
    </row>
    <row r="368" spans="1:10" x14ac:dyDescent="0.35">
      <c r="A368" s="31" t="s">
        <v>437</v>
      </c>
      <c r="B368" s="31" t="s">
        <v>570</v>
      </c>
      <c r="C368" s="189">
        <v>229.82608695652178</v>
      </c>
      <c r="D368" s="189">
        <v>264.3</v>
      </c>
      <c r="E368" s="39">
        <f t="shared" si="58"/>
        <v>238.3296521739131</v>
      </c>
      <c r="F368" s="39">
        <f t="shared" si="65"/>
        <v>274.07910000000004</v>
      </c>
      <c r="G368" s="39">
        <f t="shared" si="59"/>
        <v>238.2608695652174</v>
      </c>
      <c r="H368" s="39">
        <f t="shared" si="60"/>
        <v>274</v>
      </c>
      <c r="I368" s="31"/>
      <c r="J368">
        <f t="shared" si="66"/>
        <v>280.15800000000002</v>
      </c>
    </row>
    <row r="369" spans="1:10" x14ac:dyDescent="0.35">
      <c r="A369" s="31" t="s">
        <v>437</v>
      </c>
      <c r="B369" s="31" t="s">
        <v>571</v>
      </c>
      <c r="C369" s="189">
        <v>124.08695652173913</v>
      </c>
      <c r="D369" s="189">
        <v>142.69999999999999</v>
      </c>
      <c r="E369" s="39">
        <f t="shared" si="58"/>
        <v>128.67817391304348</v>
      </c>
      <c r="F369" s="39">
        <f t="shared" si="65"/>
        <v>147.97989999999999</v>
      </c>
      <c r="G369" s="39">
        <f t="shared" si="59"/>
        <v>128.60869565217394</v>
      </c>
      <c r="H369" s="39">
        <f t="shared" si="60"/>
        <v>147.9</v>
      </c>
      <c r="I369" s="31"/>
      <c r="J369">
        <f t="shared" si="66"/>
        <v>151.262</v>
      </c>
    </row>
    <row r="370" spans="1:10" x14ac:dyDescent="0.35">
      <c r="A370" s="31" t="s">
        <v>437</v>
      </c>
      <c r="B370" s="31" t="s">
        <v>572</v>
      </c>
      <c r="C370" s="189">
        <v>447.39130434782612</v>
      </c>
      <c r="D370" s="189">
        <v>514.5</v>
      </c>
      <c r="E370" s="39">
        <f t="shared" si="58"/>
        <v>463.94478260869573</v>
      </c>
      <c r="F370" s="39">
        <f t="shared" si="65"/>
        <v>533.53650000000005</v>
      </c>
      <c r="G370" s="39">
        <f t="shared" si="59"/>
        <v>463.91304347826093</v>
      </c>
      <c r="H370" s="39">
        <f t="shared" si="60"/>
        <v>533.5</v>
      </c>
      <c r="I370" s="31"/>
      <c r="J370">
        <f t="shared" si="66"/>
        <v>545.37</v>
      </c>
    </row>
    <row r="371" spans="1:10" x14ac:dyDescent="0.35">
      <c r="A371" s="31" t="s">
        <v>437</v>
      </c>
      <c r="B371" s="31" t="s">
        <v>573</v>
      </c>
      <c r="C371" s="189">
        <v>291.91304347826087</v>
      </c>
      <c r="D371" s="189">
        <v>335.7</v>
      </c>
      <c r="E371" s="39">
        <f t="shared" si="58"/>
        <v>302.71382608695654</v>
      </c>
      <c r="F371" s="39">
        <f t="shared" si="65"/>
        <v>348.12090000000001</v>
      </c>
      <c r="G371" s="39">
        <f t="shared" si="59"/>
        <v>302.69565217391306</v>
      </c>
      <c r="H371" s="39">
        <f t="shared" si="60"/>
        <v>348.1</v>
      </c>
      <c r="I371" s="31"/>
      <c r="J371">
        <f t="shared" si="66"/>
        <v>355.84199999999998</v>
      </c>
    </row>
    <row r="372" spans="1:10" x14ac:dyDescent="0.35">
      <c r="A372" s="31" t="s">
        <v>437</v>
      </c>
      <c r="B372" s="31" t="s">
        <v>574</v>
      </c>
      <c r="C372" s="189">
        <v>124.08695652173913</v>
      </c>
      <c r="D372" s="189">
        <v>142.69999999999999</v>
      </c>
      <c r="E372" s="39">
        <f t="shared" si="58"/>
        <v>128.67817391304348</v>
      </c>
      <c r="F372" s="39">
        <f t="shared" si="65"/>
        <v>147.97989999999999</v>
      </c>
      <c r="G372" s="39">
        <f t="shared" si="59"/>
        <v>128.60869565217394</v>
      </c>
      <c r="H372" s="39">
        <f t="shared" si="60"/>
        <v>147.9</v>
      </c>
      <c r="I372" s="31"/>
      <c r="J372">
        <f t="shared" si="66"/>
        <v>151.262</v>
      </c>
    </row>
    <row r="373" spans="1:10" x14ac:dyDescent="0.35">
      <c r="A373" s="31" t="s">
        <v>437</v>
      </c>
      <c r="B373" s="31" t="s">
        <v>575</v>
      </c>
      <c r="C373" s="189">
        <v>447.39130434782612</v>
      </c>
      <c r="D373" s="189">
        <v>514.5</v>
      </c>
      <c r="E373" s="39">
        <f t="shared" si="58"/>
        <v>463.94478260869573</v>
      </c>
      <c r="F373" s="39">
        <f t="shared" si="65"/>
        <v>533.53650000000005</v>
      </c>
      <c r="G373" s="39">
        <f t="shared" si="59"/>
        <v>463.91304347826093</v>
      </c>
      <c r="H373" s="39">
        <f t="shared" si="60"/>
        <v>533.5</v>
      </c>
      <c r="I373" s="31"/>
      <c r="J373">
        <f t="shared" si="66"/>
        <v>545.37</v>
      </c>
    </row>
    <row r="374" spans="1:10" x14ac:dyDescent="0.35">
      <c r="A374" s="31" t="s">
        <v>437</v>
      </c>
      <c r="B374" s="31" t="s">
        <v>576</v>
      </c>
      <c r="C374" s="189">
        <v>291.91304347826087</v>
      </c>
      <c r="D374" s="189">
        <v>335.7</v>
      </c>
      <c r="E374" s="39">
        <f t="shared" si="58"/>
        <v>302.71382608695654</v>
      </c>
      <c r="F374" s="39">
        <f t="shared" si="65"/>
        <v>348.12090000000001</v>
      </c>
      <c r="G374" s="39">
        <f t="shared" si="59"/>
        <v>302.69565217391306</v>
      </c>
      <c r="H374" s="39">
        <f t="shared" si="60"/>
        <v>348.1</v>
      </c>
      <c r="I374" s="31"/>
      <c r="J374">
        <f t="shared" si="66"/>
        <v>355.84199999999998</v>
      </c>
    </row>
    <row r="375" spans="1:10" x14ac:dyDescent="0.35">
      <c r="A375" s="31" t="s">
        <v>437</v>
      </c>
      <c r="B375" s="31" t="s">
        <v>577</v>
      </c>
      <c r="C375" s="189">
        <v>124.08695652173913</v>
      </c>
      <c r="D375" s="189">
        <v>142.69999999999999</v>
      </c>
      <c r="E375" s="39">
        <f t="shared" si="58"/>
        <v>128.67817391304348</v>
      </c>
      <c r="F375" s="39">
        <f t="shared" si="65"/>
        <v>147.97989999999999</v>
      </c>
      <c r="G375" s="39">
        <f t="shared" si="59"/>
        <v>128.60869565217394</v>
      </c>
      <c r="H375" s="39">
        <f t="shared" si="60"/>
        <v>147.9</v>
      </c>
      <c r="I375" s="31"/>
      <c r="J375">
        <f t="shared" si="66"/>
        <v>151.262</v>
      </c>
    </row>
    <row r="376" spans="1:10" x14ac:dyDescent="0.35">
      <c r="A376" s="31" t="s">
        <v>437</v>
      </c>
      <c r="B376" s="31" t="s">
        <v>578</v>
      </c>
      <c r="C376" s="189">
        <v>211.21739130434784</v>
      </c>
      <c r="D376" s="189">
        <v>242.9</v>
      </c>
      <c r="E376" s="39">
        <f t="shared" si="58"/>
        <v>219.03243478260873</v>
      </c>
      <c r="F376" s="39">
        <f t="shared" si="65"/>
        <v>251.88730000000001</v>
      </c>
      <c r="G376" s="39">
        <f t="shared" si="59"/>
        <v>218.95652173913047</v>
      </c>
      <c r="H376" s="39">
        <f t="shared" si="60"/>
        <v>251.8</v>
      </c>
      <c r="I376" s="31"/>
      <c r="J376">
        <f t="shared" si="66"/>
        <v>257.47400000000005</v>
      </c>
    </row>
    <row r="377" spans="1:10" x14ac:dyDescent="0.35">
      <c r="A377" s="31" t="s">
        <v>473</v>
      </c>
      <c r="B377" s="31" t="s">
        <v>579</v>
      </c>
      <c r="C377" s="189">
        <v>223.6521739130435</v>
      </c>
      <c r="D377" s="189">
        <v>257.2</v>
      </c>
      <c r="E377" s="39">
        <f t="shared" si="58"/>
        <v>231.92730434782607</v>
      </c>
      <c r="F377" s="39">
        <f t="shared" si="65"/>
        <v>266.71639999999996</v>
      </c>
      <c r="G377" s="39">
        <f t="shared" si="59"/>
        <v>231.91304347826087</v>
      </c>
      <c r="H377" s="39">
        <f t="shared" si="60"/>
        <v>266.7</v>
      </c>
      <c r="I377" s="31"/>
      <c r="J377">
        <f t="shared" si="66"/>
        <v>272.63200000000001</v>
      </c>
    </row>
    <row r="378" spans="1:10" x14ac:dyDescent="0.35">
      <c r="A378" s="31" t="s">
        <v>473</v>
      </c>
      <c r="B378" s="31" t="s">
        <v>580</v>
      </c>
      <c r="C378" s="189">
        <v>223.6521739130435</v>
      </c>
      <c r="D378" s="189">
        <v>257.2</v>
      </c>
      <c r="E378" s="39">
        <f t="shared" si="58"/>
        <v>231.92730434782607</v>
      </c>
      <c r="F378" s="39">
        <f t="shared" si="65"/>
        <v>266.71639999999996</v>
      </c>
      <c r="G378" s="39">
        <f t="shared" si="59"/>
        <v>231.91304347826087</v>
      </c>
      <c r="H378" s="39">
        <f t="shared" si="60"/>
        <v>266.7</v>
      </c>
      <c r="I378" s="31"/>
      <c r="J378">
        <f t="shared" si="66"/>
        <v>272.63200000000001</v>
      </c>
    </row>
    <row r="379" spans="1:10" x14ac:dyDescent="0.35">
      <c r="A379" s="31" t="s">
        <v>254</v>
      </c>
      <c r="B379" s="31" t="s">
        <v>581</v>
      </c>
      <c r="C379" s="189">
        <v>173.82608695652175</v>
      </c>
      <c r="D379" s="189">
        <v>199.9</v>
      </c>
      <c r="E379" s="39">
        <f t="shared" si="58"/>
        <v>180.25765217391307</v>
      </c>
      <c r="F379" s="39">
        <f t="shared" si="65"/>
        <v>207.2963</v>
      </c>
      <c r="G379" s="39">
        <f t="shared" si="59"/>
        <v>180.17391304347825</v>
      </c>
      <c r="H379" s="39">
        <f t="shared" si="60"/>
        <v>207.2</v>
      </c>
      <c r="I379" s="31"/>
      <c r="J379">
        <f t="shared" si="66"/>
        <v>211.89400000000001</v>
      </c>
    </row>
    <row r="380" spans="1:10" x14ac:dyDescent="0.35">
      <c r="A380" s="31" t="s">
        <v>254</v>
      </c>
      <c r="B380" s="31" t="s">
        <v>582</v>
      </c>
      <c r="C380" s="189">
        <v>503.30434782608694</v>
      </c>
      <c r="D380" s="189">
        <v>578.79999999999995</v>
      </c>
      <c r="E380" s="39">
        <f t="shared" si="58"/>
        <v>521.92660869565225</v>
      </c>
      <c r="F380" s="39">
        <f t="shared" si="65"/>
        <v>600.21559999999999</v>
      </c>
      <c r="G380" s="39">
        <f t="shared" si="59"/>
        <v>521.91304347826099</v>
      </c>
      <c r="H380" s="39">
        <f t="shared" si="60"/>
        <v>600.20000000000005</v>
      </c>
      <c r="I380" s="31"/>
      <c r="J380">
        <f t="shared" si="66"/>
        <v>613.52800000000002</v>
      </c>
    </row>
    <row r="381" spans="1:10" ht="26.25" customHeight="1" x14ac:dyDescent="0.35">
      <c r="A381" s="310" t="s">
        <v>691</v>
      </c>
      <c r="B381" s="311"/>
      <c r="C381" s="311"/>
      <c r="D381" s="311"/>
      <c r="E381" s="311"/>
      <c r="F381" s="311"/>
      <c r="G381" s="311"/>
      <c r="H381" s="311"/>
      <c r="I381" s="311"/>
    </row>
    <row r="382" spans="1:10" x14ac:dyDescent="0.35">
      <c r="A382" s="312" t="s">
        <v>18</v>
      </c>
      <c r="B382" s="312" t="s">
        <v>247</v>
      </c>
      <c r="C382" s="314" t="s">
        <v>690</v>
      </c>
      <c r="D382" s="315"/>
      <c r="E382" s="316" t="s">
        <v>726</v>
      </c>
      <c r="F382" s="317"/>
      <c r="G382" s="316" t="s">
        <v>727</v>
      </c>
      <c r="H382" s="317"/>
      <c r="I382" s="312" t="s">
        <v>587</v>
      </c>
    </row>
    <row r="383" spans="1:10" x14ac:dyDescent="0.35">
      <c r="A383" s="313"/>
      <c r="B383" s="313"/>
      <c r="C383" s="188" t="s">
        <v>248</v>
      </c>
      <c r="D383" s="187" t="s">
        <v>249</v>
      </c>
      <c r="E383" s="200" t="s">
        <v>248</v>
      </c>
      <c r="F383" s="201" t="s">
        <v>249</v>
      </c>
      <c r="G383" s="200" t="s">
        <v>248</v>
      </c>
      <c r="H383" s="201" t="s">
        <v>249</v>
      </c>
      <c r="I383" s="313"/>
    </row>
    <row r="384" spans="1:10" x14ac:dyDescent="0.35">
      <c r="A384" s="309" t="s">
        <v>583</v>
      </c>
      <c r="B384" s="309"/>
      <c r="C384" s="309"/>
      <c r="D384" s="309"/>
      <c r="E384" s="309"/>
      <c r="F384" s="309"/>
      <c r="G384" s="309"/>
      <c r="H384" s="309"/>
      <c r="I384" s="309"/>
    </row>
    <row r="385" spans="1:10" x14ac:dyDescent="0.35">
      <c r="A385" s="31" t="s">
        <v>473</v>
      </c>
      <c r="B385" s="31" t="s">
        <v>584</v>
      </c>
      <c r="C385" s="189">
        <v>173.82608695652175</v>
      </c>
      <c r="D385" s="189">
        <v>199.9</v>
      </c>
      <c r="E385" s="39">
        <f t="shared" ref="E385:E387" si="67">+F385/1.15</f>
        <v>180.25765217391307</v>
      </c>
      <c r="F385" s="39">
        <f>+D385+(D385*0.037)</f>
        <v>207.2963</v>
      </c>
      <c r="G385" s="39">
        <f t="shared" ref="G385:G387" si="68">+H385/1.15</f>
        <v>180.17391304347825</v>
      </c>
      <c r="H385" s="39">
        <f t="shared" ref="H385:H387" si="69">ROUNDDOWN(F385,1)</f>
        <v>207.2</v>
      </c>
      <c r="I385" s="31" t="s">
        <v>552</v>
      </c>
      <c r="J385">
        <f>D385*1.06</f>
        <v>211.89400000000001</v>
      </c>
    </row>
    <row r="386" spans="1:10" x14ac:dyDescent="0.35">
      <c r="A386" s="31" t="s">
        <v>473</v>
      </c>
      <c r="B386" s="31" t="s">
        <v>585</v>
      </c>
      <c r="C386" s="189">
        <v>126.60869565217392</v>
      </c>
      <c r="D386" s="189">
        <v>145.6</v>
      </c>
      <c r="E386" s="39">
        <f t="shared" si="67"/>
        <v>131.29321739130435</v>
      </c>
      <c r="F386" s="39">
        <f t="shared" ref="F386:F387" si="70">+D386+(D386*0.037)</f>
        <v>150.9872</v>
      </c>
      <c r="G386" s="39">
        <f t="shared" si="68"/>
        <v>131.21739130434784</v>
      </c>
      <c r="H386" s="39">
        <f t="shared" si="69"/>
        <v>150.9</v>
      </c>
      <c r="I386" s="31" t="s">
        <v>552</v>
      </c>
      <c r="J386">
        <f t="shared" ref="J386:J387" si="71">D386*1.06</f>
        <v>154.33600000000001</v>
      </c>
    </row>
    <row r="387" spans="1:10" x14ac:dyDescent="0.35">
      <c r="A387" s="31" t="s">
        <v>473</v>
      </c>
      <c r="B387" s="31" t="s">
        <v>586</v>
      </c>
      <c r="C387" s="189">
        <v>49.652173913043484</v>
      </c>
      <c r="D387" s="189">
        <v>57.1</v>
      </c>
      <c r="E387" s="39">
        <f t="shared" si="67"/>
        <v>51.489304347826092</v>
      </c>
      <c r="F387" s="39">
        <f t="shared" si="70"/>
        <v>59.212699999999998</v>
      </c>
      <c r="G387" s="39">
        <f t="shared" si="68"/>
        <v>51.478260869565226</v>
      </c>
      <c r="H387" s="39">
        <f t="shared" si="69"/>
        <v>59.2</v>
      </c>
      <c r="I387" s="31" t="s">
        <v>552</v>
      </c>
      <c r="J387">
        <f t="shared" si="71"/>
        <v>60.526000000000003</v>
      </c>
    </row>
    <row r="388" spans="1:10" x14ac:dyDescent="0.35">
      <c r="C388" s="35"/>
      <c r="D388" s="35"/>
      <c r="E388" s="35"/>
      <c r="F388" s="35"/>
      <c r="G388" s="35"/>
      <c r="H388" s="35"/>
    </row>
    <row r="389" spans="1:10" x14ac:dyDescent="0.35">
      <c r="C389" s="35"/>
      <c r="D389" s="35"/>
      <c r="E389" s="35"/>
      <c r="F389" s="35"/>
      <c r="G389" s="35"/>
      <c r="H389" s="35"/>
    </row>
    <row r="390" spans="1:10" x14ac:dyDescent="0.35">
      <c r="C390" s="35"/>
      <c r="D390" s="35"/>
      <c r="E390" s="35"/>
      <c r="F390" s="35"/>
      <c r="G390" s="35"/>
      <c r="H390" s="35"/>
    </row>
    <row r="391" spans="1:10" x14ac:dyDescent="0.35">
      <c r="C391" s="35"/>
      <c r="D391" s="35"/>
      <c r="E391" s="35"/>
      <c r="F391" s="35"/>
      <c r="G391" s="35"/>
      <c r="H391" s="35"/>
    </row>
    <row r="392" spans="1:10" x14ac:dyDescent="0.35">
      <c r="C392" s="35"/>
      <c r="D392" s="35"/>
      <c r="E392" s="35"/>
      <c r="F392" s="35"/>
      <c r="G392" s="35"/>
      <c r="H392" s="35"/>
    </row>
    <row r="393" spans="1:10" x14ac:dyDescent="0.35">
      <c r="C393" s="35"/>
      <c r="D393" s="35"/>
      <c r="E393" s="35"/>
      <c r="F393" s="35"/>
      <c r="G393" s="35"/>
      <c r="H393" s="35"/>
    </row>
    <row r="394" spans="1:10" x14ac:dyDescent="0.35">
      <c r="C394" s="35"/>
      <c r="D394" s="35"/>
      <c r="E394" s="35"/>
      <c r="F394" s="35"/>
      <c r="G394" s="35"/>
      <c r="H394" s="35"/>
    </row>
    <row r="395" spans="1:10" x14ac:dyDescent="0.35">
      <c r="A395"/>
      <c r="B395"/>
      <c r="C395" s="35"/>
      <c r="D395" s="35"/>
      <c r="E395" s="35"/>
      <c r="F395" s="35"/>
      <c r="G395" s="35"/>
      <c r="H395" s="35"/>
      <c r="I395"/>
    </row>
    <row r="396" spans="1:10" x14ac:dyDescent="0.35">
      <c r="A396"/>
      <c r="B396"/>
      <c r="C396" s="35"/>
      <c r="D396" s="35"/>
      <c r="E396" s="35"/>
      <c r="F396" s="35"/>
      <c r="G396" s="35"/>
      <c r="H396" s="35"/>
      <c r="I396"/>
    </row>
    <row r="397" spans="1:10" x14ac:dyDescent="0.35">
      <c r="A397"/>
      <c r="B397"/>
      <c r="C397" s="35"/>
      <c r="D397" s="35"/>
      <c r="E397" s="35"/>
      <c r="F397" s="35"/>
      <c r="G397" s="35"/>
      <c r="H397" s="35"/>
      <c r="I397"/>
    </row>
    <row r="398" spans="1:10" x14ac:dyDescent="0.35">
      <c r="A398"/>
      <c r="B398"/>
      <c r="C398" s="35"/>
      <c r="D398" s="35"/>
      <c r="E398" s="35"/>
      <c r="F398" s="35"/>
      <c r="G398" s="35"/>
      <c r="H398" s="35"/>
      <c r="I398"/>
    </row>
    <row r="399" spans="1:10" x14ac:dyDescent="0.35">
      <c r="A399"/>
      <c r="B399"/>
      <c r="C399" s="35"/>
      <c r="D399" s="35"/>
      <c r="E399" s="35"/>
      <c r="F399" s="35"/>
      <c r="G399" s="35"/>
      <c r="H399" s="35"/>
      <c r="I399"/>
    </row>
    <row r="400" spans="1:10" x14ac:dyDescent="0.35">
      <c r="A400"/>
      <c r="B400"/>
      <c r="C400" s="35"/>
      <c r="D400" s="35"/>
      <c r="E400" s="35"/>
      <c r="F400" s="35"/>
      <c r="G400" s="35"/>
      <c r="H400" s="35"/>
      <c r="I400"/>
    </row>
    <row r="401" spans="1:9" x14ac:dyDescent="0.35">
      <c r="A401"/>
      <c r="B401"/>
      <c r="C401" s="35"/>
      <c r="D401" s="35"/>
      <c r="E401" s="35"/>
      <c r="F401" s="35"/>
      <c r="G401" s="35"/>
      <c r="H401" s="35"/>
      <c r="I401"/>
    </row>
    <row r="402" spans="1:9" x14ac:dyDescent="0.35">
      <c r="A402"/>
      <c r="B402"/>
      <c r="C402" s="35"/>
      <c r="D402" s="35"/>
      <c r="E402" s="35"/>
      <c r="F402" s="35"/>
      <c r="G402" s="35"/>
      <c r="H402" s="35"/>
      <c r="I402"/>
    </row>
    <row r="403" spans="1:9" x14ac:dyDescent="0.35">
      <c r="A403"/>
      <c r="B403"/>
      <c r="C403" s="35"/>
      <c r="D403" s="35"/>
      <c r="E403" s="35"/>
      <c r="F403" s="35"/>
      <c r="G403" s="35"/>
      <c r="H403" s="35"/>
      <c r="I403"/>
    </row>
    <row r="404" spans="1:9" x14ac:dyDescent="0.35">
      <c r="A404"/>
      <c r="B404"/>
      <c r="C404" s="35"/>
      <c r="D404" s="35"/>
      <c r="E404" s="35"/>
      <c r="F404" s="35"/>
      <c r="G404" s="35"/>
      <c r="H404" s="35"/>
      <c r="I404"/>
    </row>
    <row r="405" spans="1:9" x14ac:dyDescent="0.35">
      <c r="A405"/>
      <c r="B405"/>
      <c r="C405" s="35"/>
      <c r="D405" s="35"/>
      <c r="E405" s="35"/>
      <c r="F405" s="35"/>
      <c r="G405" s="35"/>
      <c r="H405" s="35"/>
      <c r="I405"/>
    </row>
    <row r="406" spans="1:9" x14ac:dyDescent="0.35">
      <c r="A406"/>
      <c r="B406"/>
      <c r="C406" s="35"/>
      <c r="D406" s="35"/>
      <c r="E406" s="35"/>
      <c r="F406" s="35"/>
      <c r="G406" s="35"/>
      <c r="H406" s="35"/>
      <c r="I406"/>
    </row>
    <row r="407" spans="1:9" x14ac:dyDescent="0.35">
      <c r="A407"/>
      <c r="B407"/>
      <c r="C407" s="35"/>
      <c r="D407" s="35"/>
      <c r="E407" s="35"/>
      <c r="F407" s="35"/>
      <c r="G407" s="35"/>
      <c r="H407" s="35"/>
      <c r="I407"/>
    </row>
    <row r="408" spans="1:9" x14ac:dyDescent="0.35">
      <c r="A408"/>
      <c r="B408"/>
      <c r="C408" s="35"/>
      <c r="D408" s="35"/>
      <c r="E408" s="35"/>
      <c r="F408" s="35"/>
      <c r="G408" s="35"/>
      <c r="H408" s="35"/>
      <c r="I408"/>
    </row>
    <row r="409" spans="1:9" x14ac:dyDescent="0.35">
      <c r="A409"/>
      <c r="B409"/>
      <c r="C409" s="35"/>
      <c r="D409" s="35"/>
      <c r="E409" s="35"/>
      <c r="F409" s="35"/>
      <c r="G409" s="35"/>
      <c r="H409" s="35"/>
      <c r="I409"/>
    </row>
    <row r="410" spans="1:9" x14ac:dyDescent="0.35">
      <c r="A410"/>
      <c r="B410"/>
      <c r="C410" s="35"/>
      <c r="D410" s="35"/>
      <c r="E410" s="35"/>
      <c r="F410" s="35"/>
      <c r="G410" s="35"/>
      <c r="H410" s="35"/>
      <c r="I410"/>
    </row>
    <row r="411" spans="1:9" x14ac:dyDescent="0.35">
      <c r="A411"/>
      <c r="B411"/>
      <c r="C411" s="35"/>
      <c r="D411" s="35"/>
      <c r="E411" s="35"/>
      <c r="F411" s="35"/>
      <c r="G411" s="35"/>
      <c r="H411" s="35"/>
      <c r="I411"/>
    </row>
    <row r="412" spans="1:9" x14ac:dyDescent="0.35">
      <c r="A412"/>
      <c r="B412"/>
      <c r="C412" s="35"/>
      <c r="D412" s="35"/>
      <c r="E412" s="35"/>
      <c r="F412" s="35"/>
      <c r="G412" s="35"/>
      <c r="H412" s="35"/>
      <c r="I412"/>
    </row>
    <row r="413" spans="1:9" x14ac:dyDescent="0.35">
      <c r="A413"/>
      <c r="B413"/>
      <c r="C413" s="35"/>
      <c r="D413" s="35"/>
      <c r="E413" s="35"/>
      <c r="F413" s="35"/>
      <c r="G413" s="35"/>
      <c r="H413" s="35"/>
      <c r="I413"/>
    </row>
    <row r="414" spans="1:9" x14ac:dyDescent="0.35">
      <c r="A414"/>
      <c r="B414"/>
      <c r="C414" s="35"/>
      <c r="D414" s="35"/>
      <c r="E414" s="35"/>
      <c r="F414" s="35"/>
      <c r="G414" s="35"/>
      <c r="H414" s="35"/>
      <c r="I414"/>
    </row>
    <row r="415" spans="1:9" x14ac:dyDescent="0.35">
      <c r="A415"/>
      <c r="B415"/>
      <c r="C415" s="35"/>
      <c r="D415" s="35"/>
      <c r="E415" s="35"/>
      <c r="F415" s="35"/>
      <c r="G415" s="35"/>
      <c r="H415" s="35"/>
      <c r="I415"/>
    </row>
    <row r="416" spans="1:9" x14ac:dyDescent="0.35">
      <c r="A416"/>
      <c r="B416"/>
      <c r="C416" s="35"/>
      <c r="D416" s="35"/>
      <c r="E416" s="35"/>
      <c r="F416" s="35"/>
      <c r="G416" s="35"/>
      <c r="H416" s="35"/>
      <c r="I416"/>
    </row>
    <row r="417" spans="1:9" x14ac:dyDescent="0.35">
      <c r="A417"/>
      <c r="B417"/>
      <c r="C417" s="35"/>
      <c r="D417" s="35"/>
      <c r="E417" s="35"/>
      <c r="F417" s="35"/>
      <c r="G417" s="35"/>
      <c r="H417" s="35"/>
      <c r="I417"/>
    </row>
    <row r="418" spans="1:9" x14ac:dyDescent="0.35">
      <c r="A418"/>
      <c r="B418"/>
      <c r="C418" s="35"/>
      <c r="D418" s="35"/>
      <c r="E418" s="35"/>
      <c r="F418" s="35"/>
      <c r="G418" s="35"/>
      <c r="H418" s="35"/>
      <c r="I418"/>
    </row>
    <row r="419" spans="1:9" x14ac:dyDescent="0.35">
      <c r="A419"/>
      <c r="B419"/>
      <c r="C419" s="35"/>
      <c r="D419" s="35"/>
      <c r="E419" s="35"/>
      <c r="F419" s="35"/>
      <c r="G419" s="35"/>
      <c r="H419" s="35"/>
      <c r="I419"/>
    </row>
    <row r="420" spans="1:9" x14ac:dyDescent="0.35">
      <c r="A420"/>
      <c r="B420"/>
      <c r="C420" s="35"/>
      <c r="D420" s="35"/>
      <c r="E420" s="35"/>
      <c r="F420" s="35"/>
      <c r="G420" s="35"/>
      <c r="H420" s="35"/>
      <c r="I420"/>
    </row>
    <row r="421" spans="1:9" x14ac:dyDescent="0.35">
      <c r="A421"/>
      <c r="B421"/>
      <c r="C421" s="35"/>
      <c r="D421" s="35"/>
      <c r="E421" s="35"/>
      <c r="F421" s="35"/>
      <c r="G421" s="35"/>
      <c r="H421" s="35"/>
      <c r="I421"/>
    </row>
    <row r="422" spans="1:9" x14ac:dyDescent="0.35">
      <c r="A422"/>
      <c r="B422"/>
      <c r="C422" s="35"/>
      <c r="D422" s="35"/>
      <c r="E422" s="35"/>
      <c r="F422" s="35"/>
      <c r="G422" s="35"/>
      <c r="H422" s="35"/>
      <c r="I422"/>
    </row>
    <row r="423" spans="1:9" x14ac:dyDescent="0.35">
      <c r="A423"/>
      <c r="B423"/>
      <c r="C423" s="35"/>
      <c r="D423" s="35"/>
      <c r="E423" s="35"/>
      <c r="F423" s="35"/>
      <c r="G423" s="35"/>
      <c r="H423" s="35"/>
      <c r="I423"/>
    </row>
    <row r="424" spans="1:9" x14ac:dyDescent="0.35">
      <c r="A424"/>
      <c r="B424"/>
      <c r="C424" s="35"/>
      <c r="D424" s="35"/>
      <c r="E424" s="35"/>
      <c r="F424" s="35"/>
      <c r="G424" s="35"/>
      <c r="H424" s="35"/>
      <c r="I424"/>
    </row>
    <row r="425" spans="1:9" x14ac:dyDescent="0.35">
      <c r="A425"/>
      <c r="B425"/>
      <c r="C425" s="35"/>
      <c r="D425" s="35"/>
      <c r="E425" s="35"/>
      <c r="F425" s="35"/>
      <c r="G425" s="35"/>
      <c r="H425" s="35"/>
      <c r="I425"/>
    </row>
    <row r="426" spans="1:9" x14ac:dyDescent="0.35">
      <c r="A426"/>
      <c r="B426"/>
      <c r="C426" s="35"/>
      <c r="D426" s="35"/>
      <c r="E426" s="35"/>
      <c r="F426" s="35"/>
      <c r="G426" s="35"/>
      <c r="H426" s="35"/>
      <c r="I426"/>
    </row>
    <row r="427" spans="1:9" x14ac:dyDescent="0.35">
      <c r="A427"/>
      <c r="B427"/>
      <c r="C427" s="35"/>
      <c r="D427" s="35"/>
      <c r="E427" s="35"/>
      <c r="F427" s="35"/>
      <c r="G427" s="35"/>
      <c r="H427" s="35"/>
      <c r="I427"/>
    </row>
    <row r="428" spans="1:9" x14ac:dyDescent="0.35">
      <c r="A428"/>
      <c r="B428"/>
      <c r="C428" s="35"/>
      <c r="D428" s="35"/>
      <c r="E428" s="35"/>
      <c r="F428" s="35"/>
      <c r="G428" s="35"/>
      <c r="H428" s="35"/>
      <c r="I428"/>
    </row>
    <row r="429" spans="1:9" x14ac:dyDescent="0.35">
      <c r="A429"/>
      <c r="B429"/>
      <c r="C429" s="35"/>
      <c r="D429" s="35"/>
      <c r="E429" s="35"/>
      <c r="F429" s="35"/>
      <c r="G429" s="35"/>
      <c r="H429" s="35"/>
      <c r="I429"/>
    </row>
    <row r="430" spans="1:9" x14ac:dyDescent="0.35">
      <c r="A430"/>
      <c r="B430"/>
      <c r="C430" s="35"/>
      <c r="D430" s="35"/>
      <c r="E430" s="35"/>
      <c r="F430" s="35"/>
      <c r="G430" s="35"/>
      <c r="H430" s="35"/>
      <c r="I430"/>
    </row>
    <row r="431" spans="1:9" x14ac:dyDescent="0.35">
      <c r="A431"/>
      <c r="B431"/>
      <c r="C431" s="35"/>
      <c r="D431" s="35"/>
      <c r="E431" s="35"/>
      <c r="F431" s="35"/>
      <c r="G431" s="35"/>
      <c r="H431" s="35"/>
      <c r="I431"/>
    </row>
    <row r="432" spans="1:9" x14ac:dyDescent="0.35">
      <c r="A432"/>
      <c r="B432"/>
      <c r="C432" s="35"/>
      <c r="D432" s="35"/>
      <c r="E432" s="35"/>
      <c r="F432" s="35"/>
      <c r="G432" s="35"/>
      <c r="H432" s="35"/>
      <c r="I432"/>
    </row>
    <row r="433" spans="1:9" x14ac:dyDescent="0.35">
      <c r="A433"/>
      <c r="B433"/>
      <c r="C433" s="35"/>
      <c r="D433" s="35"/>
      <c r="E433" s="35"/>
      <c r="F433" s="35"/>
      <c r="G433" s="35"/>
      <c r="H433" s="35"/>
      <c r="I433"/>
    </row>
    <row r="434" spans="1:9" x14ac:dyDescent="0.35">
      <c r="A434"/>
      <c r="B434"/>
      <c r="C434" s="35"/>
      <c r="D434" s="35"/>
      <c r="E434" s="35"/>
      <c r="F434" s="35"/>
      <c r="G434" s="35"/>
      <c r="H434" s="35"/>
      <c r="I434"/>
    </row>
    <row r="435" spans="1:9" x14ac:dyDescent="0.35">
      <c r="A435"/>
      <c r="B435"/>
      <c r="C435" s="35"/>
      <c r="D435" s="35"/>
      <c r="E435" s="35"/>
      <c r="F435" s="35"/>
      <c r="G435" s="35"/>
      <c r="H435" s="35"/>
      <c r="I435"/>
    </row>
    <row r="436" spans="1:9" x14ac:dyDescent="0.35">
      <c r="A436"/>
      <c r="B436"/>
      <c r="C436" s="35"/>
      <c r="D436" s="35"/>
      <c r="E436" s="35"/>
      <c r="F436" s="35"/>
      <c r="G436" s="35"/>
      <c r="H436" s="35"/>
      <c r="I436"/>
    </row>
    <row r="437" spans="1:9" x14ac:dyDescent="0.35">
      <c r="A437"/>
      <c r="B437"/>
      <c r="C437" s="35"/>
      <c r="D437" s="35"/>
      <c r="E437" s="35"/>
      <c r="F437" s="35"/>
      <c r="G437" s="35"/>
      <c r="H437" s="35"/>
      <c r="I437"/>
    </row>
    <row r="438" spans="1:9" x14ac:dyDescent="0.35">
      <c r="A438"/>
      <c r="B438"/>
      <c r="C438" s="35"/>
      <c r="D438" s="35"/>
      <c r="E438" s="35"/>
      <c r="F438" s="35"/>
      <c r="G438" s="35"/>
      <c r="H438" s="35"/>
      <c r="I438"/>
    </row>
    <row r="439" spans="1:9" x14ac:dyDescent="0.35">
      <c r="A439"/>
      <c r="B439"/>
      <c r="C439" s="35"/>
      <c r="D439" s="35"/>
      <c r="E439" s="35"/>
      <c r="F439" s="35"/>
      <c r="G439" s="35"/>
      <c r="H439" s="35"/>
      <c r="I439"/>
    </row>
    <row r="440" spans="1:9" x14ac:dyDescent="0.35">
      <c r="A440"/>
      <c r="B440"/>
      <c r="C440" s="35"/>
      <c r="D440" s="35"/>
      <c r="E440" s="35"/>
      <c r="F440" s="35"/>
      <c r="G440" s="35"/>
      <c r="H440" s="35"/>
      <c r="I440"/>
    </row>
    <row r="441" spans="1:9" x14ac:dyDescent="0.35">
      <c r="A441"/>
      <c r="B441"/>
      <c r="C441" s="35"/>
      <c r="D441" s="35"/>
      <c r="E441" s="35"/>
      <c r="F441" s="35"/>
      <c r="G441" s="35"/>
      <c r="H441" s="35"/>
      <c r="I441"/>
    </row>
    <row r="442" spans="1:9" x14ac:dyDescent="0.35">
      <c r="A442"/>
      <c r="B442"/>
      <c r="C442" s="35"/>
      <c r="D442" s="35"/>
      <c r="E442" s="35"/>
      <c r="F442" s="35"/>
      <c r="G442" s="35"/>
      <c r="H442" s="35"/>
      <c r="I442"/>
    </row>
    <row r="443" spans="1:9" x14ac:dyDescent="0.35">
      <c r="A443"/>
      <c r="B443"/>
      <c r="C443" s="35"/>
      <c r="D443" s="35"/>
      <c r="E443" s="35"/>
      <c r="F443" s="35"/>
      <c r="G443" s="35"/>
      <c r="H443" s="35"/>
      <c r="I443"/>
    </row>
    <row r="444" spans="1:9" x14ac:dyDescent="0.35">
      <c r="A444"/>
      <c r="B444"/>
      <c r="C444" s="35"/>
      <c r="D444" s="35"/>
      <c r="E444" s="35"/>
      <c r="F444" s="35"/>
      <c r="G444" s="35"/>
      <c r="H444" s="35"/>
      <c r="I444"/>
    </row>
    <row r="445" spans="1:9" x14ac:dyDescent="0.35">
      <c r="A445"/>
      <c r="B445"/>
      <c r="C445" s="35"/>
      <c r="D445" s="35"/>
      <c r="E445" s="35"/>
      <c r="F445" s="35"/>
      <c r="G445" s="35"/>
      <c r="H445" s="35"/>
      <c r="I445"/>
    </row>
    <row r="446" spans="1:9" x14ac:dyDescent="0.35">
      <c r="A446"/>
      <c r="B446"/>
      <c r="C446" s="35"/>
      <c r="D446" s="35"/>
      <c r="E446" s="35"/>
      <c r="F446" s="35"/>
      <c r="G446" s="35"/>
      <c r="H446" s="35"/>
      <c r="I446"/>
    </row>
    <row r="447" spans="1:9" x14ac:dyDescent="0.35">
      <c r="A447"/>
      <c r="B447"/>
      <c r="C447" s="35"/>
      <c r="D447" s="35"/>
      <c r="E447" s="35"/>
      <c r="F447" s="35"/>
      <c r="G447" s="35"/>
      <c r="H447" s="35"/>
      <c r="I447"/>
    </row>
    <row r="448" spans="1:9" x14ac:dyDescent="0.35">
      <c r="A448"/>
      <c r="B448"/>
      <c r="C448" s="35"/>
      <c r="D448" s="35"/>
      <c r="E448" s="35"/>
      <c r="F448" s="35"/>
      <c r="G448" s="35"/>
      <c r="H448" s="35"/>
      <c r="I448"/>
    </row>
    <row r="449" spans="1:9" x14ac:dyDescent="0.35">
      <c r="A449"/>
      <c r="B449"/>
      <c r="C449" s="35"/>
      <c r="D449" s="35"/>
      <c r="E449" s="35"/>
      <c r="F449" s="35"/>
      <c r="G449" s="35"/>
      <c r="H449" s="35"/>
      <c r="I449"/>
    </row>
    <row r="450" spans="1:9" x14ac:dyDescent="0.35">
      <c r="A450"/>
      <c r="B450"/>
      <c r="C450" s="35"/>
      <c r="D450" s="35"/>
      <c r="E450" s="35"/>
      <c r="F450" s="35"/>
      <c r="G450" s="35"/>
      <c r="H450" s="35"/>
      <c r="I450"/>
    </row>
    <row r="451" spans="1:9" x14ac:dyDescent="0.35">
      <c r="A451"/>
      <c r="B451"/>
      <c r="C451" s="35"/>
      <c r="D451" s="35"/>
      <c r="E451" s="35"/>
      <c r="F451" s="35"/>
      <c r="G451" s="35"/>
      <c r="H451" s="35"/>
      <c r="I451"/>
    </row>
    <row r="452" spans="1:9" x14ac:dyDescent="0.35">
      <c r="A452"/>
      <c r="B452"/>
      <c r="C452" s="35"/>
      <c r="D452" s="35"/>
      <c r="E452" s="35"/>
      <c r="F452" s="35"/>
      <c r="G452" s="35"/>
      <c r="H452" s="35"/>
      <c r="I452"/>
    </row>
    <row r="453" spans="1:9" x14ac:dyDescent="0.35">
      <c r="A453"/>
      <c r="B453"/>
      <c r="C453" s="35"/>
      <c r="D453" s="35"/>
      <c r="E453" s="35"/>
      <c r="F453" s="35"/>
      <c r="G453" s="35"/>
      <c r="H453" s="35"/>
      <c r="I453"/>
    </row>
    <row r="454" spans="1:9" x14ac:dyDescent="0.35">
      <c r="A454"/>
      <c r="B454"/>
      <c r="C454" s="35"/>
      <c r="D454" s="35"/>
      <c r="E454" s="35"/>
      <c r="F454" s="35"/>
      <c r="G454" s="35"/>
      <c r="H454" s="35"/>
      <c r="I454"/>
    </row>
    <row r="455" spans="1:9" x14ac:dyDescent="0.35">
      <c r="A455"/>
      <c r="B455"/>
      <c r="C455" s="35"/>
      <c r="D455" s="35"/>
      <c r="E455" s="35"/>
      <c r="F455" s="35"/>
      <c r="G455" s="35"/>
      <c r="H455" s="35"/>
      <c r="I455"/>
    </row>
    <row r="456" spans="1:9" x14ac:dyDescent="0.35">
      <c r="A456"/>
      <c r="B456"/>
      <c r="C456" s="35"/>
      <c r="D456" s="35"/>
      <c r="E456" s="35"/>
      <c r="F456" s="35"/>
      <c r="G456" s="35"/>
      <c r="H456" s="35"/>
      <c r="I456"/>
    </row>
    <row r="457" spans="1:9" x14ac:dyDescent="0.35">
      <c r="A457"/>
      <c r="B457"/>
      <c r="C457" s="35"/>
      <c r="D457" s="35"/>
      <c r="E457" s="35"/>
      <c r="F457" s="35"/>
      <c r="G457" s="35"/>
      <c r="H457" s="35"/>
      <c r="I457"/>
    </row>
    <row r="458" spans="1:9" x14ac:dyDescent="0.35">
      <c r="A458"/>
      <c r="B458"/>
      <c r="C458" s="35"/>
      <c r="D458" s="35"/>
      <c r="E458" s="35"/>
      <c r="F458" s="35"/>
      <c r="G458" s="35"/>
      <c r="H458" s="35"/>
      <c r="I458"/>
    </row>
    <row r="459" spans="1:9" x14ac:dyDescent="0.35">
      <c r="A459"/>
      <c r="B459"/>
      <c r="C459" s="35"/>
      <c r="D459" s="35"/>
      <c r="E459" s="35"/>
      <c r="F459" s="35"/>
      <c r="G459" s="35"/>
      <c r="H459" s="35"/>
      <c r="I459"/>
    </row>
    <row r="460" spans="1:9" x14ac:dyDescent="0.35">
      <c r="A460"/>
      <c r="B460"/>
      <c r="C460" s="35"/>
      <c r="D460" s="35"/>
      <c r="E460" s="35"/>
      <c r="F460" s="35"/>
      <c r="G460" s="35"/>
      <c r="H460" s="35"/>
      <c r="I460"/>
    </row>
    <row r="461" spans="1:9" x14ac:dyDescent="0.35">
      <c r="A461"/>
      <c r="B461"/>
      <c r="C461" s="35"/>
      <c r="D461" s="35"/>
      <c r="E461" s="35"/>
      <c r="F461" s="35"/>
      <c r="G461" s="35"/>
      <c r="H461" s="35"/>
      <c r="I461"/>
    </row>
    <row r="462" spans="1:9" x14ac:dyDescent="0.35">
      <c r="A462"/>
      <c r="B462"/>
      <c r="C462" s="35"/>
      <c r="D462" s="35"/>
      <c r="E462" s="35"/>
      <c r="F462" s="35"/>
      <c r="G462" s="35"/>
      <c r="H462" s="35"/>
      <c r="I462"/>
    </row>
    <row r="463" spans="1:9" x14ac:dyDescent="0.35">
      <c r="A463"/>
      <c r="B463"/>
      <c r="C463" s="35"/>
      <c r="D463" s="35"/>
      <c r="E463" s="35"/>
      <c r="F463" s="35"/>
      <c r="G463" s="35"/>
      <c r="H463" s="35"/>
      <c r="I463"/>
    </row>
    <row r="464" spans="1:9" x14ac:dyDescent="0.35">
      <c r="A464"/>
      <c r="B464"/>
      <c r="C464" s="35"/>
      <c r="D464" s="35"/>
      <c r="E464" s="35"/>
      <c r="F464" s="35"/>
      <c r="G464" s="35"/>
      <c r="H464" s="35"/>
      <c r="I464"/>
    </row>
    <row r="465" spans="1:9" x14ac:dyDescent="0.35">
      <c r="A465"/>
      <c r="B465"/>
      <c r="C465" s="35"/>
      <c r="D465" s="35"/>
      <c r="E465" s="35"/>
      <c r="F465" s="35"/>
      <c r="G465" s="35"/>
      <c r="H465" s="35"/>
      <c r="I465"/>
    </row>
    <row r="466" spans="1:9" x14ac:dyDescent="0.35">
      <c r="A466"/>
      <c r="B466"/>
      <c r="C466" s="35"/>
      <c r="D466" s="35"/>
      <c r="E466" s="35"/>
      <c r="F466" s="35"/>
      <c r="G466" s="35"/>
      <c r="H466" s="35"/>
      <c r="I466"/>
    </row>
    <row r="467" spans="1:9" x14ac:dyDescent="0.35">
      <c r="A467"/>
      <c r="B467"/>
      <c r="C467" s="35"/>
      <c r="D467" s="35"/>
      <c r="E467" s="35"/>
      <c r="F467" s="35"/>
      <c r="G467" s="35"/>
      <c r="H467" s="35"/>
      <c r="I467"/>
    </row>
    <row r="468" spans="1:9" x14ac:dyDescent="0.35">
      <c r="A468"/>
      <c r="B468"/>
      <c r="C468" s="35"/>
      <c r="D468" s="35"/>
      <c r="E468" s="35"/>
      <c r="F468" s="35"/>
      <c r="G468" s="35"/>
      <c r="H468" s="35"/>
      <c r="I468"/>
    </row>
    <row r="469" spans="1:9" x14ac:dyDescent="0.35">
      <c r="A469"/>
      <c r="B469"/>
      <c r="C469" s="35"/>
      <c r="D469" s="35"/>
      <c r="E469" s="35"/>
      <c r="F469" s="35"/>
      <c r="G469" s="35"/>
      <c r="H469" s="35"/>
      <c r="I469"/>
    </row>
    <row r="470" spans="1:9" x14ac:dyDescent="0.35">
      <c r="A470"/>
      <c r="B470"/>
      <c r="C470" s="35"/>
      <c r="D470" s="35"/>
      <c r="E470" s="35"/>
      <c r="F470" s="35"/>
      <c r="G470" s="35"/>
      <c r="H470" s="35"/>
      <c r="I470"/>
    </row>
    <row r="471" spans="1:9" x14ac:dyDescent="0.35">
      <c r="A471"/>
      <c r="B471"/>
      <c r="C471" s="35"/>
      <c r="D471" s="35"/>
      <c r="E471" s="35"/>
      <c r="F471" s="35"/>
      <c r="G471" s="35"/>
      <c r="H471" s="35"/>
      <c r="I471"/>
    </row>
    <row r="472" spans="1:9" x14ac:dyDescent="0.35">
      <c r="A472"/>
      <c r="B472"/>
      <c r="C472" s="35"/>
      <c r="D472" s="35"/>
      <c r="E472" s="35"/>
      <c r="F472" s="35"/>
      <c r="G472" s="35"/>
      <c r="H472" s="35"/>
      <c r="I472"/>
    </row>
    <row r="473" spans="1:9" x14ac:dyDescent="0.35">
      <c r="A473"/>
      <c r="B473"/>
      <c r="C473" s="35"/>
      <c r="D473" s="35"/>
      <c r="E473" s="35"/>
      <c r="F473" s="35"/>
      <c r="G473" s="35"/>
      <c r="H473" s="35"/>
      <c r="I473"/>
    </row>
    <row r="474" spans="1:9" x14ac:dyDescent="0.35">
      <c r="A474"/>
      <c r="B474"/>
      <c r="C474" s="35"/>
      <c r="D474" s="35"/>
      <c r="E474" s="35"/>
      <c r="F474" s="35"/>
      <c r="G474" s="35"/>
      <c r="H474" s="35"/>
      <c r="I474"/>
    </row>
    <row r="475" spans="1:9" x14ac:dyDescent="0.35">
      <c r="A475"/>
      <c r="B475"/>
      <c r="C475" s="35"/>
      <c r="D475" s="35"/>
      <c r="E475" s="35"/>
      <c r="F475" s="35"/>
      <c r="G475" s="35"/>
      <c r="H475" s="35"/>
      <c r="I475"/>
    </row>
    <row r="476" spans="1:9" x14ac:dyDescent="0.35">
      <c r="A476"/>
      <c r="B476"/>
      <c r="C476" s="35"/>
      <c r="D476" s="35"/>
      <c r="E476" s="35"/>
      <c r="F476" s="35"/>
      <c r="G476" s="35"/>
      <c r="H476" s="35"/>
      <c r="I476"/>
    </row>
    <row r="477" spans="1:9" x14ac:dyDescent="0.35">
      <c r="A477"/>
      <c r="B477"/>
      <c r="C477" s="35"/>
      <c r="D477" s="35"/>
      <c r="E477" s="35"/>
      <c r="F477" s="35"/>
      <c r="G477" s="35"/>
      <c r="H477" s="35"/>
      <c r="I477"/>
    </row>
    <row r="478" spans="1:9" x14ac:dyDescent="0.35">
      <c r="A478"/>
      <c r="B478"/>
      <c r="C478" s="35"/>
      <c r="D478" s="35"/>
      <c r="E478" s="35"/>
      <c r="F478" s="35"/>
      <c r="G478" s="35"/>
      <c r="H478" s="35"/>
      <c r="I478"/>
    </row>
    <row r="479" spans="1:9" x14ac:dyDescent="0.35">
      <c r="A479"/>
      <c r="B479"/>
      <c r="C479" s="35"/>
      <c r="D479" s="35"/>
      <c r="E479" s="35"/>
      <c r="F479" s="35"/>
      <c r="G479" s="35"/>
      <c r="H479" s="35"/>
      <c r="I479"/>
    </row>
    <row r="480" spans="1:9" x14ac:dyDescent="0.35">
      <c r="A480"/>
      <c r="B480"/>
      <c r="C480" s="35"/>
      <c r="D480" s="35"/>
      <c r="E480" s="35"/>
      <c r="F480" s="35"/>
      <c r="G480" s="35"/>
      <c r="H480" s="35"/>
      <c r="I480"/>
    </row>
    <row r="481" spans="1:9" x14ac:dyDescent="0.35">
      <c r="A481"/>
      <c r="B481"/>
      <c r="C481" s="35"/>
      <c r="D481" s="35"/>
      <c r="E481" s="35"/>
      <c r="F481" s="35"/>
      <c r="G481" s="35"/>
      <c r="H481" s="35"/>
      <c r="I481"/>
    </row>
    <row r="482" spans="1:9" x14ac:dyDescent="0.35">
      <c r="A482"/>
      <c r="B482"/>
      <c r="C482" s="35"/>
      <c r="D482" s="35"/>
      <c r="E482" s="35"/>
      <c r="F482" s="35"/>
      <c r="G482" s="35"/>
      <c r="H482" s="35"/>
      <c r="I482"/>
    </row>
    <row r="483" spans="1:9" x14ac:dyDescent="0.35">
      <c r="A483"/>
      <c r="B483"/>
      <c r="C483" s="35"/>
      <c r="D483" s="35"/>
      <c r="E483" s="35"/>
      <c r="F483" s="35"/>
      <c r="G483" s="35"/>
      <c r="H483" s="35"/>
      <c r="I483"/>
    </row>
    <row r="484" spans="1:9" x14ac:dyDescent="0.35">
      <c r="A484"/>
      <c r="B484"/>
      <c r="C484" s="35"/>
      <c r="D484" s="35"/>
      <c r="E484" s="35"/>
      <c r="F484" s="35"/>
      <c r="G484" s="35"/>
      <c r="H484" s="35"/>
      <c r="I484"/>
    </row>
    <row r="485" spans="1:9" x14ac:dyDescent="0.35">
      <c r="A485"/>
      <c r="B485"/>
      <c r="C485" s="35"/>
      <c r="D485" s="35"/>
      <c r="E485" s="35"/>
      <c r="F485" s="35"/>
      <c r="G485" s="35"/>
      <c r="H485" s="35"/>
      <c r="I485"/>
    </row>
    <row r="486" spans="1:9" x14ac:dyDescent="0.35">
      <c r="A486"/>
      <c r="B486"/>
      <c r="C486" s="35"/>
      <c r="D486" s="35"/>
      <c r="E486" s="35"/>
      <c r="F486" s="35"/>
      <c r="G486" s="35"/>
      <c r="H486" s="35"/>
      <c r="I486"/>
    </row>
    <row r="487" spans="1:9" x14ac:dyDescent="0.35">
      <c r="A487"/>
      <c r="B487"/>
      <c r="C487" s="35"/>
      <c r="D487" s="35"/>
      <c r="E487" s="35"/>
      <c r="F487" s="35"/>
      <c r="G487" s="35"/>
      <c r="H487" s="35"/>
      <c r="I487"/>
    </row>
    <row r="488" spans="1:9" x14ac:dyDescent="0.35">
      <c r="A488"/>
      <c r="B488"/>
      <c r="C488" s="35"/>
      <c r="D488" s="35"/>
      <c r="E488" s="35"/>
      <c r="F488" s="35"/>
      <c r="G488" s="35"/>
      <c r="H488" s="35"/>
      <c r="I488"/>
    </row>
    <row r="489" spans="1:9" x14ac:dyDescent="0.35">
      <c r="A489"/>
      <c r="B489"/>
      <c r="C489" s="35"/>
      <c r="D489" s="35"/>
      <c r="E489" s="35"/>
      <c r="F489" s="35"/>
      <c r="G489" s="35"/>
      <c r="H489" s="35"/>
      <c r="I489"/>
    </row>
    <row r="490" spans="1:9" x14ac:dyDescent="0.35">
      <c r="A490"/>
      <c r="B490"/>
      <c r="C490" s="35"/>
      <c r="D490" s="35"/>
      <c r="E490" s="35"/>
      <c r="F490" s="35"/>
      <c r="G490" s="35"/>
      <c r="H490" s="35"/>
      <c r="I490"/>
    </row>
    <row r="491" spans="1:9" x14ac:dyDescent="0.35">
      <c r="A491"/>
      <c r="B491"/>
      <c r="C491" s="35"/>
      <c r="D491" s="35"/>
      <c r="E491" s="35"/>
      <c r="F491" s="35"/>
      <c r="G491" s="35"/>
      <c r="H491" s="35"/>
      <c r="I491"/>
    </row>
    <row r="492" spans="1:9" x14ac:dyDescent="0.35">
      <c r="A492"/>
      <c r="B492"/>
      <c r="C492" s="35"/>
      <c r="D492" s="35"/>
      <c r="E492" s="35"/>
      <c r="F492" s="35"/>
      <c r="G492" s="35"/>
      <c r="H492" s="35"/>
      <c r="I492"/>
    </row>
    <row r="493" spans="1:9" x14ac:dyDescent="0.35">
      <c r="A493"/>
      <c r="B493"/>
      <c r="C493" s="35"/>
      <c r="D493" s="35"/>
      <c r="E493" s="35"/>
      <c r="F493" s="35"/>
      <c r="G493" s="35"/>
      <c r="H493" s="35"/>
      <c r="I493"/>
    </row>
    <row r="494" spans="1:9" x14ac:dyDescent="0.35">
      <c r="A494"/>
      <c r="B494"/>
      <c r="C494" s="35"/>
      <c r="D494" s="35"/>
      <c r="E494" s="35"/>
      <c r="F494" s="35"/>
      <c r="G494" s="35"/>
      <c r="H494" s="35"/>
      <c r="I494"/>
    </row>
    <row r="495" spans="1:9" x14ac:dyDescent="0.35">
      <c r="A495"/>
      <c r="B495"/>
      <c r="C495" s="35"/>
      <c r="D495" s="35"/>
      <c r="E495" s="35"/>
      <c r="F495" s="35"/>
      <c r="G495" s="35"/>
      <c r="H495" s="35"/>
      <c r="I495"/>
    </row>
    <row r="496" spans="1:9" x14ac:dyDescent="0.35">
      <c r="A496"/>
      <c r="B496"/>
      <c r="C496" s="35"/>
      <c r="D496" s="35"/>
      <c r="E496" s="35"/>
      <c r="F496" s="35"/>
      <c r="G496" s="35"/>
      <c r="H496" s="35"/>
      <c r="I496"/>
    </row>
    <row r="497" spans="1:9" x14ac:dyDescent="0.35">
      <c r="A497"/>
      <c r="B497"/>
      <c r="C497" s="35"/>
      <c r="D497" s="35"/>
      <c r="E497" s="35"/>
      <c r="F497" s="35"/>
      <c r="G497" s="35"/>
      <c r="H497" s="35"/>
      <c r="I497"/>
    </row>
    <row r="498" spans="1:9" x14ac:dyDescent="0.35">
      <c r="A498"/>
      <c r="B498"/>
      <c r="C498" s="35"/>
      <c r="D498" s="35"/>
      <c r="E498" s="35"/>
      <c r="F498" s="35"/>
      <c r="G498" s="35"/>
      <c r="H498" s="35"/>
      <c r="I498"/>
    </row>
    <row r="499" spans="1:9" x14ac:dyDescent="0.35">
      <c r="A499"/>
      <c r="B499"/>
      <c r="C499" s="35"/>
      <c r="D499" s="35"/>
      <c r="E499" s="35"/>
      <c r="F499" s="35"/>
      <c r="G499" s="35"/>
      <c r="H499" s="35"/>
      <c r="I499"/>
    </row>
    <row r="500" spans="1:9" x14ac:dyDescent="0.35">
      <c r="A500"/>
      <c r="B500"/>
      <c r="C500" s="35"/>
      <c r="D500" s="35"/>
      <c r="E500" s="35"/>
      <c r="F500" s="35"/>
      <c r="G500" s="35"/>
      <c r="H500" s="35"/>
      <c r="I500"/>
    </row>
    <row r="501" spans="1:9" x14ac:dyDescent="0.35">
      <c r="A501"/>
      <c r="B501"/>
      <c r="C501" s="35"/>
      <c r="D501" s="35"/>
      <c r="E501" s="35"/>
      <c r="F501" s="35"/>
      <c r="G501" s="35"/>
      <c r="H501" s="35"/>
      <c r="I501"/>
    </row>
    <row r="502" spans="1:9" x14ac:dyDescent="0.35">
      <c r="A502"/>
      <c r="B502"/>
      <c r="C502" s="35"/>
      <c r="D502" s="35"/>
      <c r="E502" s="35"/>
      <c r="F502" s="35"/>
      <c r="G502" s="35"/>
      <c r="H502" s="35"/>
      <c r="I502"/>
    </row>
    <row r="503" spans="1:9" x14ac:dyDescent="0.35">
      <c r="A503"/>
      <c r="B503"/>
      <c r="C503" s="35"/>
      <c r="D503" s="35"/>
      <c r="E503" s="35"/>
      <c r="F503" s="35"/>
      <c r="G503" s="35"/>
      <c r="H503" s="35"/>
      <c r="I503"/>
    </row>
    <row r="504" spans="1:9" x14ac:dyDescent="0.35">
      <c r="A504"/>
      <c r="B504"/>
      <c r="C504" s="35"/>
      <c r="D504" s="35"/>
      <c r="E504" s="35"/>
      <c r="F504" s="35"/>
      <c r="G504" s="35"/>
      <c r="H504" s="35"/>
      <c r="I504"/>
    </row>
    <row r="505" spans="1:9" x14ac:dyDescent="0.35">
      <c r="A505"/>
      <c r="B505"/>
      <c r="C505" s="35"/>
      <c r="D505" s="35"/>
      <c r="E505" s="35"/>
      <c r="F505" s="35"/>
      <c r="G505" s="35"/>
      <c r="H505" s="35"/>
      <c r="I505"/>
    </row>
    <row r="506" spans="1:9" x14ac:dyDescent="0.35">
      <c r="A506"/>
      <c r="B506"/>
      <c r="C506" s="35"/>
      <c r="D506" s="35"/>
      <c r="E506" s="35"/>
      <c r="F506" s="35"/>
      <c r="G506" s="35"/>
      <c r="H506" s="35"/>
      <c r="I506"/>
    </row>
    <row r="507" spans="1:9" x14ac:dyDescent="0.35">
      <c r="A507"/>
      <c r="B507"/>
      <c r="C507" s="35"/>
      <c r="D507" s="35"/>
      <c r="E507" s="35"/>
      <c r="F507" s="35"/>
      <c r="G507" s="35"/>
      <c r="H507" s="35"/>
      <c r="I507"/>
    </row>
    <row r="508" spans="1:9" x14ac:dyDescent="0.35">
      <c r="A508"/>
      <c r="B508"/>
      <c r="C508" s="35"/>
      <c r="D508" s="35"/>
      <c r="E508" s="35"/>
      <c r="F508" s="35"/>
      <c r="G508" s="35"/>
      <c r="H508" s="35"/>
      <c r="I508"/>
    </row>
    <row r="509" spans="1:9" x14ac:dyDescent="0.35">
      <c r="A509"/>
      <c r="B509"/>
      <c r="C509" s="35"/>
      <c r="D509" s="35"/>
      <c r="E509" s="35"/>
      <c r="F509" s="35"/>
      <c r="G509" s="35"/>
      <c r="H509" s="35"/>
      <c r="I509"/>
    </row>
    <row r="510" spans="1:9" x14ac:dyDescent="0.35">
      <c r="A510"/>
      <c r="B510"/>
      <c r="C510" s="35"/>
      <c r="D510" s="35"/>
      <c r="E510" s="35"/>
      <c r="F510" s="35"/>
      <c r="G510" s="35"/>
      <c r="H510" s="35"/>
      <c r="I510"/>
    </row>
    <row r="511" spans="1:9" x14ac:dyDescent="0.35">
      <c r="A511"/>
      <c r="B511"/>
      <c r="C511" s="35"/>
      <c r="D511" s="35"/>
      <c r="E511" s="35"/>
      <c r="F511" s="35"/>
      <c r="G511" s="35"/>
      <c r="H511" s="35"/>
      <c r="I511"/>
    </row>
    <row r="512" spans="1:9" x14ac:dyDescent="0.35">
      <c r="A512"/>
      <c r="B512"/>
      <c r="C512" s="35"/>
      <c r="D512" s="35"/>
      <c r="E512" s="35"/>
      <c r="F512" s="35"/>
      <c r="G512" s="35"/>
      <c r="H512" s="35"/>
      <c r="I512"/>
    </row>
    <row r="513" spans="1:9" x14ac:dyDescent="0.35">
      <c r="A513"/>
      <c r="B513"/>
      <c r="C513" s="35"/>
      <c r="D513" s="35"/>
      <c r="E513" s="35"/>
      <c r="F513" s="35"/>
      <c r="G513" s="35"/>
      <c r="H513" s="35"/>
      <c r="I513"/>
    </row>
    <row r="514" spans="1:9" x14ac:dyDescent="0.35">
      <c r="A514"/>
      <c r="B514"/>
      <c r="C514" s="35"/>
      <c r="D514" s="35"/>
      <c r="E514" s="35"/>
      <c r="F514" s="35"/>
      <c r="G514" s="35"/>
      <c r="H514" s="35"/>
      <c r="I514"/>
    </row>
    <row r="515" spans="1:9" x14ac:dyDescent="0.35">
      <c r="A515"/>
      <c r="B515"/>
      <c r="C515" s="35"/>
      <c r="D515" s="35"/>
      <c r="E515" s="35"/>
      <c r="F515" s="35"/>
      <c r="G515" s="35"/>
      <c r="H515" s="35"/>
      <c r="I515"/>
    </row>
    <row r="516" spans="1:9" x14ac:dyDescent="0.35">
      <c r="A516"/>
      <c r="B516"/>
      <c r="C516" s="35"/>
      <c r="D516" s="35"/>
      <c r="E516" s="35"/>
      <c r="F516" s="35"/>
      <c r="G516" s="35"/>
      <c r="H516" s="35"/>
      <c r="I516"/>
    </row>
    <row r="517" spans="1:9" x14ac:dyDescent="0.35">
      <c r="A517"/>
      <c r="B517"/>
      <c r="C517" s="35"/>
      <c r="D517" s="35"/>
      <c r="E517" s="35"/>
      <c r="F517" s="35"/>
      <c r="G517" s="35"/>
      <c r="H517" s="35"/>
      <c r="I517"/>
    </row>
    <row r="518" spans="1:9" x14ac:dyDescent="0.35">
      <c r="A518"/>
      <c r="B518"/>
      <c r="C518" s="35"/>
      <c r="D518" s="35"/>
      <c r="E518" s="35"/>
      <c r="F518" s="35"/>
      <c r="G518" s="35"/>
      <c r="H518" s="35"/>
      <c r="I518"/>
    </row>
    <row r="519" spans="1:9" x14ac:dyDescent="0.35">
      <c r="A519"/>
      <c r="B519"/>
      <c r="C519" s="35"/>
      <c r="D519" s="35"/>
      <c r="E519" s="35"/>
      <c r="F519" s="35"/>
      <c r="G519" s="35"/>
      <c r="H519" s="35"/>
      <c r="I519"/>
    </row>
    <row r="520" spans="1:9" x14ac:dyDescent="0.35">
      <c r="A520"/>
      <c r="B520"/>
      <c r="C520" s="35"/>
      <c r="D520" s="35"/>
      <c r="E520" s="35"/>
      <c r="F520" s="35"/>
      <c r="G520" s="35"/>
      <c r="H520" s="35"/>
      <c r="I520"/>
    </row>
    <row r="521" spans="1:9" x14ac:dyDescent="0.35">
      <c r="A521"/>
      <c r="B521"/>
      <c r="C521" s="35"/>
      <c r="D521" s="35"/>
      <c r="E521" s="35"/>
      <c r="F521" s="35"/>
      <c r="G521" s="35"/>
      <c r="H521" s="35"/>
      <c r="I521"/>
    </row>
    <row r="522" spans="1:9" x14ac:dyDescent="0.35">
      <c r="A522"/>
      <c r="B522"/>
      <c r="C522" s="35"/>
      <c r="D522" s="35"/>
      <c r="E522" s="35"/>
      <c r="F522" s="35"/>
      <c r="G522" s="35"/>
      <c r="H522" s="35"/>
      <c r="I522"/>
    </row>
    <row r="523" spans="1:9" x14ac:dyDescent="0.35">
      <c r="A523"/>
      <c r="B523"/>
      <c r="C523" s="35"/>
      <c r="D523" s="35"/>
      <c r="E523" s="35"/>
      <c r="F523" s="35"/>
      <c r="G523" s="35"/>
      <c r="H523" s="35"/>
      <c r="I523"/>
    </row>
    <row r="524" spans="1:9" x14ac:dyDescent="0.35">
      <c r="A524"/>
      <c r="B524"/>
      <c r="C524" s="35"/>
      <c r="D524" s="35"/>
      <c r="E524" s="35"/>
      <c r="F524" s="35"/>
      <c r="G524" s="35"/>
      <c r="H524" s="35"/>
      <c r="I524"/>
    </row>
    <row r="525" spans="1:9" x14ac:dyDescent="0.35">
      <c r="A525"/>
      <c r="B525"/>
      <c r="C525" s="35"/>
      <c r="D525" s="35"/>
      <c r="E525" s="35"/>
      <c r="F525" s="35"/>
      <c r="G525" s="35"/>
      <c r="H525" s="35"/>
      <c r="I525"/>
    </row>
    <row r="526" spans="1:9" x14ac:dyDescent="0.35">
      <c r="A526"/>
      <c r="B526"/>
      <c r="C526" s="35"/>
      <c r="D526" s="35"/>
      <c r="E526" s="35"/>
      <c r="F526" s="35"/>
      <c r="G526" s="35"/>
      <c r="H526" s="35"/>
      <c r="I526"/>
    </row>
    <row r="527" spans="1:9" x14ac:dyDescent="0.35">
      <c r="A527"/>
      <c r="B527"/>
      <c r="C527" s="35"/>
      <c r="D527" s="35"/>
      <c r="E527" s="35"/>
      <c r="F527" s="35"/>
      <c r="G527" s="35"/>
      <c r="H527" s="35"/>
      <c r="I527"/>
    </row>
    <row r="528" spans="1:9" x14ac:dyDescent="0.35">
      <c r="A528"/>
      <c r="B528"/>
      <c r="C528" s="35"/>
      <c r="D528" s="35"/>
      <c r="E528" s="35"/>
      <c r="F528" s="35"/>
      <c r="G528" s="35"/>
      <c r="H528" s="35"/>
      <c r="I528"/>
    </row>
    <row r="529" spans="1:9" x14ac:dyDescent="0.35">
      <c r="A529"/>
      <c r="B529"/>
      <c r="C529" s="35"/>
      <c r="D529" s="35"/>
      <c r="E529" s="35"/>
      <c r="F529" s="35"/>
      <c r="G529" s="35"/>
      <c r="H529" s="35"/>
      <c r="I529"/>
    </row>
    <row r="530" spans="1:9" x14ac:dyDescent="0.35">
      <c r="A530"/>
      <c r="B530"/>
      <c r="C530" s="35"/>
      <c r="D530" s="35"/>
      <c r="E530" s="35"/>
      <c r="F530" s="35"/>
      <c r="G530" s="35"/>
      <c r="H530" s="35"/>
      <c r="I530"/>
    </row>
    <row r="531" spans="1:9" x14ac:dyDescent="0.35">
      <c r="A531"/>
      <c r="B531"/>
      <c r="C531" s="35"/>
      <c r="D531" s="35"/>
      <c r="E531" s="35"/>
      <c r="F531" s="35"/>
      <c r="G531" s="35"/>
      <c r="H531" s="35"/>
      <c r="I531"/>
    </row>
    <row r="532" spans="1:9" x14ac:dyDescent="0.35">
      <c r="A532"/>
      <c r="B532"/>
      <c r="C532" s="35"/>
      <c r="D532" s="35"/>
      <c r="E532" s="35"/>
      <c r="F532" s="35"/>
      <c r="G532" s="35"/>
      <c r="H532" s="35"/>
      <c r="I532"/>
    </row>
    <row r="533" spans="1:9" x14ac:dyDescent="0.35">
      <c r="A533"/>
      <c r="B533"/>
      <c r="C533" s="35"/>
      <c r="D533" s="35"/>
      <c r="E533" s="35"/>
      <c r="F533" s="35"/>
      <c r="G533" s="35"/>
      <c r="H533" s="35"/>
      <c r="I533"/>
    </row>
    <row r="534" spans="1:9" x14ac:dyDescent="0.35">
      <c r="A534"/>
      <c r="B534"/>
      <c r="C534" s="35"/>
      <c r="D534" s="35"/>
      <c r="E534" s="35"/>
      <c r="F534" s="35"/>
      <c r="G534" s="35"/>
      <c r="H534" s="35"/>
      <c r="I534"/>
    </row>
    <row r="535" spans="1:9" x14ac:dyDescent="0.35">
      <c r="A535"/>
      <c r="B535"/>
      <c r="C535" s="35"/>
      <c r="D535" s="35"/>
      <c r="E535" s="35"/>
      <c r="F535" s="35"/>
      <c r="G535" s="35"/>
      <c r="H535" s="35"/>
      <c r="I535"/>
    </row>
    <row r="536" spans="1:9" x14ac:dyDescent="0.35">
      <c r="A536"/>
      <c r="B536"/>
      <c r="C536" s="35"/>
      <c r="D536" s="35"/>
      <c r="E536" s="35"/>
      <c r="F536" s="35"/>
      <c r="G536" s="35"/>
      <c r="H536" s="35"/>
      <c r="I536"/>
    </row>
    <row r="537" spans="1:9" x14ac:dyDescent="0.35">
      <c r="A537"/>
      <c r="B537"/>
      <c r="C537" s="35"/>
      <c r="D537" s="35"/>
      <c r="E537" s="35"/>
      <c r="F537" s="35"/>
      <c r="G537" s="35"/>
      <c r="H537" s="35"/>
      <c r="I537"/>
    </row>
    <row r="538" spans="1:9" x14ac:dyDescent="0.35">
      <c r="A538"/>
      <c r="B538"/>
      <c r="C538" s="35"/>
      <c r="D538" s="35"/>
      <c r="E538" s="35"/>
      <c r="F538" s="35"/>
      <c r="G538" s="35"/>
      <c r="H538" s="35"/>
      <c r="I538"/>
    </row>
    <row r="539" spans="1:9" x14ac:dyDescent="0.35">
      <c r="A539"/>
      <c r="B539"/>
      <c r="C539" s="35"/>
      <c r="D539" s="35"/>
      <c r="E539" s="35"/>
      <c r="F539" s="35"/>
      <c r="G539" s="35"/>
      <c r="H539" s="35"/>
      <c r="I539"/>
    </row>
    <row r="540" spans="1:9" x14ac:dyDescent="0.35">
      <c r="A540"/>
      <c r="B540"/>
      <c r="C540" s="35"/>
      <c r="D540" s="35"/>
      <c r="E540" s="35"/>
      <c r="F540" s="35"/>
      <c r="G540" s="35"/>
      <c r="H540" s="35"/>
      <c r="I540"/>
    </row>
    <row r="541" spans="1:9" x14ac:dyDescent="0.35">
      <c r="A541"/>
      <c r="B541"/>
      <c r="C541" s="35"/>
      <c r="D541" s="35"/>
      <c r="E541" s="35"/>
      <c r="F541" s="35"/>
      <c r="G541" s="35"/>
      <c r="H541" s="35"/>
      <c r="I541"/>
    </row>
    <row r="542" spans="1:9" x14ac:dyDescent="0.35">
      <c r="A542"/>
      <c r="B542"/>
      <c r="C542" s="35"/>
      <c r="D542" s="35"/>
      <c r="E542" s="35"/>
      <c r="F542" s="35"/>
      <c r="G542" s="35"/>
      <c r="H542" s="35"/>
      <c r="I542"/>
    </row>
    <row r="543" spans="1:9" x14ac:dyDescent="0.35">
      <c r="A543"/>
      <c r="B543"/>
      <c r="C543" s="35"/>
      <c r="D543" s="35"/>
      <c r="E543" s="35"/>
      <c r="F543" s="35"/>
      <c r="G543" s="35"/>
      <c r="H543" s="35"/>
      <c r="I543"/>
    </row>
    <row r="544" spans="1:9" x14ac:dyDescent="0.35">
      <c r="A544"/>
      <c r="B544"/>
      <c r="C544" s="35"/>
      <c r="D544" s="35"/>
      <c r="E544" s="35"/>
      <c r="F544" s="35"/>
      <c r="G544" s="35"/>
      <c r="H544" s="35"/>
      <c r="I544"/>
    </row>
    <row r="545" spans="1:9" x14ac:dyDescent="0.35">
      <c r="A545"/>
      <c r="B545"/>
      <c r="C545" s="35"/>
      <c r="D545" s="35"/>
      <c r="E545" s="35"/>
      <c r="F545" s="35"/>
      <c r="G545" s="35"/>
      <c r="H545" s="35"/>
      <c r="I545"/>
    </row>
    <row r="546" spans="1:9" x14ac:dyDescent="0.35">
      <c r="A546"/>
      <c r="B546"/>
      <c r="C546" s="35"/>
      <c r="D546" s="35"/>
      <c r="E546" s="35"/>
      <c r="F546" s="35"/>
      <c r="G546" s="35"/>
      <c r="H546" s="35"/>
      <c r="I546"/>
    </row>
    <row r="547" spans="1:9" x14ac:dyDescent="0.35">
      <c r="A547"/>
      <c r="B547"/>
      <c r="C547" s="35"/>
      <c r="D547" s="35"/>
      <c r="E547" s="35"/>
      <c r="F547" s="35"/>
      <c r="G547" s="35"/>
      <c r="H547" s="35"/>
      <c r="I547"/>
    </row>
    <row r="548" spans="1:9" x14ac:dyDescent="0.35">
      <c r="A548"/>
      <c r="B548"/>
      <c r="C548" s="35"/>
      <c r="D548" s="35"/>
      <c r="E548" s="35"/>
      <c r="F548" s="35"/>
      <c r="G548" s="35"/>
      <c r="H548" s="35"/>
      <c r="I548"/>
    </row>
    <row r="549" spans="1:9" x14ac:dyDescent="0.35">
      <c r="A549"/>
      <c r="B549"/>
      <c r="C549" s="35"/>
      <c r="D549" s="35"/>
      <c r="E549" s="35"/>
      <c r="F549" s="35"/>
      <c r="G549" s="35"/>
      <c r="H549" s="35"/>
      <c r="I549"/>
    </row>
    <row r="550" spans="1:9" x14ac:dyDescent="0.35">
      <c r="A550"/>
      <c r="B550"/>
      <c r="C550" s="35"/>
      <c r="D550" s="35"/>
      <c r="E550" s="35"/>
      <c r="F550" s="35"/>
      <c r="G550" s="35"/>
      <c r="H550" s="35"/>
      <c r="I550"/>
    </row>
    <row r="551" spans="1:9" x14ac:dyDescent="0.35">
      <c r="A551"/>
      <c r="B551"/>
      <c r="C551" s="35"/>
      <c r="D551" s="35"/>
      <c r="E551" s="35"/>
      <c r="F551" s="35"/>
      <c r="G551" s="35"/>
      <c r="H551" s="35"/>
      <c r="I551"/>
    </row>
    <row r="552" spans="1:9" x14ac:dyDescent="0.35">
      <c r="A552"/>
      <c r="B552"/>
      <c r="C552" s="35"/>
      <c r="D552" s="35"/>
      <c r="E552" s="35"/>
      <c r="F552" s="35"/>
      <c r="G552" s="35"/>
      <c r="H552" s="35"/>
      <c r="I552"/>
    </row>
    <row r="553" spans="1:9" x14ac:dyDescent="0.35">
      <c r="A553"/>
      <c r="B553"/>
      <c r="C553" s="35"/>
      <c r="D553" s="35"/>
      <c r="E553" s="35"/>
      <c r="F553" s="35"/>
      <c r="G553" s="35"/>
      <c r="H553" s="35"/>
      <c r="I553"/>
    </row>
    <row r="554" spans="1:9" x14ac:dyDescent="0.35">
      <c r="A554"/>
      <c r="B554"/>
      <c r="C554" s="35"/>
      <c r="D554" s="35"/>
      <c r="E554" s="35"/>
      <c r="F554" s="35"/>
      <c r="G554" s="35"/>
      <c r="H554" s="35"/>
      <c r="I554"/>
    </row>
    <row r="555" spans="1:9" x14ac:dyDescent="0.35">
      <c r="A555"/>
      <c r="B555"/>
      <c r="C555" s="35"/>
      <c r="D555" s="35"/>
      <c r="E555" s="35"/>
      <c r="F555" s="35"/>
      <c r="G555" s="35"/>
      <c r="H555" s="35"/>
      <c r="I555"/>
    </row>
    <row r="556" spans="1:9" x14ac:dyDescent="0.35">
      <c r="A556"/>
      <c r="B556"/>
      <c r="C556" s="35"/>
      <c r="D556" s="35"/>
      <c r="E556" s="35"/>
      <c r="F556" s="35"/>
      <c r="G556" s="35"/>
      <c r="H556" s="35"/>
      <c r="I556"/>
    </row>
    <row r="557" spans="1:9" x14ac:dyDescent="0.35">
      <c r="A557"/>
      <c r="B557"/>
      <c r="C557" s="35"/>
      <c r="D557" s="35"/>
      <c r="E557" s="35"/>
      <c r="F557" s="35"/>
      <c r="G557" s="35"/>
      <c r="H557" s="35"/>
      <c r="I557"/>
    </row>
    <row r="558" spans="1:9" x14ac:dyDescent="0.35">
      <c r="A558"/>
      <c r="B558"/>
      <c r="C558" s="35"/>
      <c r="D558" s="35"/>
      <c r="E558" s="35"/>
      <c r="F558" s="35"/>
      <c r="G558" s="35"/>
      <c r="H558" s="35"/>
      <c r="I558"/>
    </row>
    <row r="559" spans="1:9" x14ac:dyDescent="0.35">
      <c r="A559"/>
      <c r="B559"/>
      <c r="C559" s="35"/>
      <c r="D559" s="35"/>
      <c r="E559" s="35"/>
      <c r="F559" s="35"/>
      <c r="G559" s="35"/>
      <c r="H559" s="35"/>
      <c r="I559"/>
    </row>
    <row r="560" spans="1:9" x14ac:dyDescent="0.35">
      <c r="A560"/>
      <c r="B560"/>
      <c r="C560" s="35"/>
      <c r="D560" s="35"/>
      <c r="E560" s="35"/>
      <c r="F560" s="35"/>
      <c r="G560" s="35"/>
      <c r="H560" s="35"/>
      <c r="I560"/>
    </row>
    <row r="561" spans="1:9" x14ac:dyDescent="0.35">
      <c r="A561"/>
      <c r="B561"/>
      <c r="C561" s="35"/>
      <c r="D561" s="35"/>
      <c r="E561" s="35"/>
      <c r="F561" s="35"/>
      <c r="G561" s="35"/>
      <c r="H561" s="35"/>
      <c r="I561"/>
    </row>
    <row r="562" spans="1:9" x14ac:dyDescent="0.35">
      <c r="A562"/>
      <c r="B562"/>
      <c r="C562" s="35"/>
      <c r="D562" s="35"/>
      <c r="E562" s="35"/>
      <c r="F562" s="35"/>
      <c r="G562" s="35"/>
      <c r="H562" s="35"/>
      <c r="I562"/>
    </row>
    <row r="563" spans="1:9" x14ac:dyDescent="0.35">
      <c r="A563"/>
      <c r="B563"/>
      <c r="C563" s="35"/>
      <c r="D563" s="35"/>
      <c r="E563" s="35"/>
      <c r="F563" s="35"/>
      <c r="G563" s="35"/>
      <c r="H563" s="35"/>
      <c r="I563"/>
    </row>
    <row r="564" spans="1:9" x14ac:dyDescent="0.35">
      <c r="A564"/>
      <c r="B564"/>
      <c r="C564" s="35"/>
      <c r="D564" s="35"/>
      <c r="E564" s="35"/>
      <c r="F564" s="35"/>
      <c r="G564" s="35"/>
      <c r="H564" s="35"/>
      <c r="I564"/>
    </row>
    <row r="565" spans="1:9" x14ac:dyDescent="0.35">
      <c r="A565"/>
      <c r="B565"/>
      <c r="C565" s="35"/>
      <c r="D565" s="35"/>
      <c r="E565" s="35"/>
      <c r="F565" s="35"/>
      <c r="G565" s="35"/>
      <c r="H565" s="35"/>
      <c r="I565"/>
    </row>
    <row r="566" spans="1:9" x14ac:dyDescent="0.35">
      <c r="A566"/>
      <c r="B566"/>
      <c r="C566" s="35"/>
      <c r="D566" s="35"/>
      <c r="E566" s="35"/>
      <c r="F566" s="35"/>
      <c r="G566" s="35"/>
      <c r="H566" s="35"/>
      <c r="I566"/>
    </row>
    <row r="567" spans="1:9" x14ac:dyDescent="0.35">
      <c r="A567"/>
      <c r="B567"/>
      <c r="C567" s="35"/>
      <c r="D567" s="35"/>
      <c r="E567" s="35"/>
      <c r="F567" s="35"/>
      <c r="G567" s="35"/>
      <c r="H567" s="35"/>
      <c r="I567"/>
    </row>
    <row r="568" spans="1:9" x14ac:dyDescent="0.35">
      <c r="A568"/>
      <c r="B568"/>
      <c r="C568" s="35"/>
      <c r="D568" s="35"/>
      <c r="E568" s="35"/>
      <c r="F568" s="35"/>
      <c r="G568" s="35"/>
      <c r="H568" s="35"/>
      <c r="I568"/>
    </row>
    <row r="569" spans="1:9" x14ac:dyDescent="0.35">
      <c r="A569"/>
      <c r="B569"/>
      <c r="C569" s="35"/>
      <c r="D569" s="35"/>
      <c r="E569" s="35"/>
      <c r="F569" s="35"/>
      <c r="G569" s="35"/>
      <c r="H569" s="35"/>
      <c r="I569"/>
    </row>
    <row r="570" spans="1:9" x14ac:dyDescent="0.35">
      <c r="A570"/>
      <c r="B570"/>
      <c r="C570" s="35"/>
      <c r="D570" s="35"/>
      <c r="E570" s="35"/>
      <c r="F570" s="35"/>
      <c r="G570" s="35"/>
      <c r="H570" s="35"/>
      <c r="I570"/>
    </row>
    <row r="571" spans="1:9" x14ac:dyDescent="0.35">
      <c r="A571"/>
      <c r="B571"/>
      <c r="C571" s="35"/>
      <c r="D571" s="35"/>
      <c r="E571" s="35"/>
      <c r="F571" s="35"/>
      <c r="G571" s="35"/>
      <c r="H571" s="35"/>
      <c r="I571"/>
    </row>
    <row r="572" spans="1:9" x14ac:dyDescent="0.35">
      <c r="A572"/>
      <c r="B572"/>
      <c r="C572" s="35"/>
      <c r="D572" s="35"/>
      <c r="E572" s="35"/>
      <c r="F572" s="35"/>
      <c r="G572" s="35"/>
      <c r="H572" s="35"/>
      <c r="I572"/>
    </row>
    <row r="573" spans="1:9" x14ac:dyDescent="0.35">
      <c r="A573"/>
      <c r="B573"/>
      <c r="C573" s="35"/>
      <c r="D573" s="35"/>
      <c r="E573" s="35"/>
      <c r="F573" s="35"/>
      <c r="G573" s="35"/>
      <c r="H573" s="35"/>
      <c r="I573"/>
    </row>
    <row r="574" spans="1:9" x14ac:dyDescent="0.35">
      <c r="A574"/>
      <c r="B574"/>
      <c r="C574" s="35"/>
      <c r="D574" s="35"/>
      <c r="E574" s="35"/>
      <c r="F574" s="35"/>
      <c r="G574" s="35"/>
      <c r="H574" s="35"/>
      <c r="I574"/>
    </row>
    <row r="575" spans="1:9" x14ac:dyDescent="0.35">
      <c r="A575"/>
      <c r="B575"/>
      <c r="C575" s="35"/>
      <c r="D575" s="35"/>
      <c r="E575" s="35"/>
      <c r="F575" s="35"/>
      <c r="G575" s="35"/>
      <c r="H575" s="35"/>
      <c r="I575"/>
    </row>
    <row r="576" spans="1:9" x14ac:dyDescent="0.35">
      <c r="A576"/>
      <c r="B576"/>
      <c r="C576" s="35"/>
      <c r="D576" s="35"/>
      <c r="E576" s="35"/>
      <c r="F576" s="35"/>
      <c r="G576" s="35"/>
      <c r="H576" s="35"/>
      <c r="I576"/>
    </row>
    <row r="577" spans="1:9" x14ac:dyDescent="0.35">
      <c r="A577"/>
      <c r="B577"/>
      <c r="C577" s="35"/>
      <c r="D577" s="35"/>
      <c r="E577" s="35"/>
      <c r="F577" s="35"/>
      <c r="G577" s="35"/>
      <c r="H577" s="35"/>
      <c r="I577"/>
    </row>
    <row r="578" spans="1:9" x14ac:dyDescent="0.35">
      <c r="A578"/>
      <c r="B578"/>
      <c r="C578" s="35"/>
      <c r="D578" s="35"/>
      <c r="E578" s="35"/>
      <c r="F578" s="35"/>
      <c r="G578" s="35"/>
      <c r="H578" s="35"/>
      <c r="I578"/>
    </row>
    <row r="579" spans="1:9" x14ac:dyDescent="0.35">
      <c r="A579"/>
      <c r="B579"/>
      <c r="C579" s="35"/>
      <c r="D579" s="35"/>
      <c r="E579" s="35"/>
      <c r="F579" s="35"/>
      <c r="G579" s="35"/>
      <c r="H579" s="35"/>
      <c r="I579"/>
    </row>
    <row r="580" spans="1:9" x14ac:dyDescent="0.35">
      <c r="A580"/>
      <c r="B580"/>
      <c r="C580" s="35"/>
      <c r="D580" s="35"/>
      <c r="E580" s="35"/>
      <c r="F580" s="35"/>
      <c r="G580" s="35"/>
      <c r="H580" s="35"/>
      <c r="I580"/>
    </row>
    <row r="581" spans="1:9" x14ac:dyDescent="0.35">
      <c r="A581"/>
      <c r="B581"/>
      <c r="C581" s="35"/>
      <c r="D581" s="35"/>
      <c r="E581" s="35"/>
      <c r="F581" s="35"/>
      <c r="G581" s="35"/>
      <c r="H581" s="35"/>
      <c r="I581"/>
    </row>
    <row r="582" spans="1:9" x14ac:dyDescent="0.35">
      <c r="A582"/>
      <c r="B582"/>
      <c r="C582" s="35"/>
      <c r="D582" s="35"/>
      <c r="E582" s="35"/>
      <c r="F582" s="35"/>
      <c r="G582" s="35"/>
      <c r="H582" s="35"/>
      <c r="I582"/>
    </row>
    <row r="583" spans="1:9" x14ac:dyDescent="0.35">
      <c r="A583"/>
      <c r="B583"/>
      <c r="C583" s="35"/>
      <c r="D583" s="35"/>
      <c r="E583" s="35"/>
      <c r="F583" s="35"/>
      <c r="G583" s="35"/>
      <c r="H583" s="35"/>
      <c r="I583"/>
    </row>
    <row r="584" spans="1:9" x14ac:dyDescent="0.35">
      <c r="A584"/>
      <c r="B584"/>
      <c r="C584" s="35"/>
      <c r="D584" s="35"/>
      <c r="E584" s="35"/>
      <c r="F584" s="35"/>
      <c r="G584" s="35"/>
      <c r="H584" s="35"/>
      <c r="I584"/>
    </row>
    <row r="585" spans="1:9" x14ac:dyDescent="0.35">
      <c r="A585"/>
      <c r="B585"/>
      <c r="C585" s="35"/>
      <c r="D585" s="35"/>
      <c r="E585" s="35"/>
      <c r="F585" s="35"/>
      <c r="G585" s="35"/>
      <c r="H585" s="35"/>
      <c r="I585"/>
    </row>
    <row r="586" spans="1:9" x14ac:dyDescent="0.35">
      <c r="A586"/>
      <c r="B586"/>
      <c r="C586" s="35"/>
      <c r="D586" s="35"/>
      <c r="E586" s="35"/>
      <c r="F586" s="35"/>
      <c r="G586" s="35"/>
      <c r="H586" s="35"/>
      <c r="I586"/>
    </row>
    <row r="587" spans="1:9" x14ac:dyDescent="0.35">
      <c r="A587"/>
      <c r="B587"/>
      <c r="C587" s="35"/>
      <c r="D587" s="35"/>
      <c r="E587" s="35"/>
      <c r="F587" s="35"/>
      <c r="G587" s="35"/>
      <c r="H587" s="35"/>
      <c r="I587"/>
    </row>
    <row r="588" spans="1:9" x14ac:dyDescent="0.35">
      <c r="A588"/>
      <c r="B588"/>
      <c r="C588" s="35"/>
      <c r="D588" s="35"/>
      <c r="E588" s="35"/>
      <c r="F588" s="35"/>
      <c r="G588" s="35"/>
      <c r="H588" s="35"/>
      <c r="I588"/>
    </row>
    <row r="589" spans="1:9" x14ac:dyDescent="0.35">
      <c r="A589"/>
      <c r="B589"/>
      <c r="C589" s="35"/>
      <c r="D589" s="35"/>
      <c r="E589" s="35"/>
      <c r="F589" s="35"/>
      <c r="G589" s="35"/>
      <c r="H589" s="35"/>
      <c r="I589"/>
    </row>
    <row r="590" spans="1:9" x14ac:dyDescent="0.35">
      <c r="A590"/>
      <c r="B590"/>
      <c r="C590" s="35"/>
      <c r="D590" s="35"/>
      <c r="E590" s="35"/>
      <c r="F590" s="35"/>
      <c r="G590" s="35"/>
      <c r="H590" s="35"/>
      <c r="I590"/>
    </row>
    <row r="591" spans="1:9" x14ac:dyDescent="0.35">
      <c r="A591"/>
      <c r="B591"/>
      <c r="C591" s="35"/>
      <c r="D591" s="35"/>
      <c r="E591" s="35"/>
      <c r="F591" s="35"/>
      <c r="G591" s="35"/>
      <c r="H591" s="35"/>
      <c r="I591"/>
    </row>
  </sheetData>
  <mergeCells count="88">
    <mergeCell ref="G2:H2"/>
    <mergeCell ref="G13:H13"/>
    <mergeCell ref="G60:H60"/>
    <mergeCell ref="G96:H96"/>
    <mergeCell ref="G130:H130"/>
    <mergeCell ref="A129:I129"/>
    <mergeCell ref="A98:I98"/>
    <mergeCell ref="A78:I78"/>
    <mergeCell ref="A76:I76"/>
    <mergeCell ref="A62:I62"/>
    <mergeCell ref="A96:A97"/>
    <mergeCell ref="B96:B97"/>
    <mergeCell ref="C96:D96"/>
    <mergeCell ref="E96:F96"/>
    <mergeCell ref="I96:I97"/>
    <mergeCell ref="A130:A131"/>
    <mergeCell ref="G280:H280"/>
    <mergeCell ref="A333:A334"/>
    <mergeCell ref="B333:B334"/>
    <mergeCell ref="C333:D333"/>
    <mergeCell ref="E333:F333"/>
    <mergeCell ref="G333:H333"/>
    <mergeCell ref="B130:B131"/>
    <mergeCell ref="C130:D130"/>
    <mergeCell ref="E130:F130"/>
    <mergeCell ref="I130:I131"/>
    <mergeCell ref="I13:I14"/>
    <mergeCell ref="A73:I73"/>
    <mergeCell ref="A60:A61"/>
    <mergeCell ref="B60:B61"/>
    <mergeCell ref="C60:D60"/>
    <mergeCell ref="E60:F60"/>
    <mergeCell ref="I60:I61"/>
    <mergeCell ref="A1:I1"/>
    <mergeCell ref="A12:I12"/>
    <mergeCell ref="A59:I59"/>
    <mergeCell ref="A95:I95"/>
    <mergeCell ref="A107:I107"/>
    <mergeCell ref="A15:I15"/>
    <mergeCell ref="A4:I4"/>
    <mergeCell ref="C2:D2"/>
    <mergeCell ref="E2:F2"/>
    <mergeCell ref="B2:B3"/>
    <mergeCell ref="A2:A3"/>
    <mergeCell ref="I2:I3"/>
    <mergeCell ref="A13:A14"/>
    <mergeCell ref="B13:B14"/>
    <mergeCell ref="C13:D13"/>
    <mergeCell ref="E13:F13"/>
    <mergeCell ref="A185:I185"/>
    <mergeCell ref="A148:I148"/>
    <mergeCell ref="A136:I136"/>
    <mergeCell ref="A132:I132"/>
    <mergeCell ref="A182:I182"/>
    <mergeCell ref="A183:A184"/>
    <mergeCell ref="B183:B184"/>
    <mergeCell ref="C183:D183"/>
    <mergeCell ref="E183:F183"/>
    <mergeCell ref="I183:I184"/>
    <mergeCell ref="G183:H183"/>
    <mergeCell ref="A225:I225"/>
    <mergeCell ref="A279:I279"/>
    <mergeCell ref="A228:I228"/>
    <mergeCell ref="A349:I349"/>
    <mergeCell ref="A356:I356"/>
    <mergeCell ref="A226:A227"/>
    <mergeCell ref="B226:B227"/>
    <mergeCell ref="C226:D226"/>
    <mergeCell ref="E226:F226"/>
    <mergeCell ref="I226:I227"/>
    <mergeCell ref="G226:H226"/>
    <mergeCell ref="A280:A281"/>
    <mergeCell ref="B280:B281"/>
    <mergeCell ref="C280:D280"/>
    <mergeCell ref="E280:F280"/>
    <mergeCell ref="I280:I281"/>
    <mergeCell ref="A384:I384"/>
    <mergeCell ref="A282:I282"/>
    <mergeCell ref="A332:I332"/>
    <mergeCell ref="A335:I335"/>
    <mergeCell ref="A381:I381"/>
    <mergeCell ref="I333:I334"/>
    <mergeCell ref="A382:A383"/>
    <mergeCell ref="B382:B383"/>
    <mergeCell ref="C382:D382"/>
    <mergeCell ref="E382:F382"/>
    <mergeCell ref="I382:I383"/>
    <mergeCell ref="G382:H382"/>
  </mergeCells>
  <pageMargins left="0.7" right="0.7" top="0.75" bottom="0.75" header="0.3" footer="0.3"/>
  <pageSetup paperSize="9" scale="62" orientation="landscape" r:id="rId1"/>
  <rowBreaks count="7" manualBreakCount="7">
    <brk id="11" max="4" man="1"/>
    <brk id="58" max="4" man="1"/>
    <brk id="94" max="4" man="1"/>
    <brk id="128" max="4" man="1"/>
    <brk id="181" max="4" man="1"/>
    <brk id="224" max="4" man="1"/>
    <brk id="380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950"/>
  <sheetViews>
    <sheetView topLeftCell="A187" workbookViewId="0">
      <selection activeCell="F121" sqref="F121"/>
    </sheetView>
  </sheetViews>
  <sheetFormatPr defaultColWidth="9.1796875" defaultRowHeight="13" x14ac:dyDescent="0.3"/>
  <cols>
    <col min="1" max="3" width="14" style="1" customWidth="1"/>
    <col min="4" max="4" width="24.453125" style="1" bestFit="1" customWidth="1"/>
    <col min="5" max="5" width="9.26953125" style="98" bestFit="1" customWidth="1"/>
    <col min="6" max="6" width="9.1796875" style="47"/>
    <col min="7" max="7" width="13.26953125" style="103" bestFit="1" customWidth="1"/>
    <col min="8" max="8" width="11.1796875" style="46" bestFit="1" customWidth="1"/>
    <col min="9" max="9" width="9.1796875" style="127"/>
    <col min="10" max="10" width="15.453125" style="139" customWidth="1"/>
    <col min="11" max="11" width="15" style="77" customWidth="1"/>
    <col min="12" max="12" width="9.1796875" style="112"/>
    <col min="13" max="16384" width="9.1796875" style="1"/>
  </cols>
  <sheetData>
    <row r="1" spans="1:12" ht="52.5" customHeight="1" thickBot="1" x14ac:dyDescent="0.35">
      <c r="A1" s="321" t="s">
        <v>244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3"/>
    </row>
    <row r="2" spans="1:12" ht="14.25" customHeight="1" x14ac:dyDescent="0.3">
      <c r="A2" s="45" t="s">
        <v>13</v>
      </c>
      <c r="B2" s="45"/>
      <c r="C2" s="45"/>
      <c r="D2" s="45"/>
      <c r="E2" s="91"/>
      <c r="F2" s="55"/>
      <c r="G2" s="102"/>
      <c r="H2" s="64"/>
      <c r="I2" s="126"/>
      <c r="J2" s="138"/>
      <c r="K2" s="71"/>
      <c r="L2" s="111"/>
    </row>
    <row r="3" spans="1:12" ht="8.15" customHeight="1" x14ac:dyDescent="0.3">
      <c r="A3" s="45"/>
      <c r="B3" s="45"/>
      <c r="C3" s="45"/>
      <c r="D3" s="45"/>
      <c r="E3" s="91"/>
    </row>
    <row r="4" spans="1:12" ht="18.5" x14ac:dyDescent="0.45">
      <c r="A4" s="53"/>
      <c r="B4" s="54"/>
      <c r="C4" s="54"/>
      <c r="D4" s="54"/>
      <c r="E4" s="82" t="s">
        <v>437</v>
      </c>
      <c r="F4" s="86" t="s">
        <v>193</v>
      </c>
      <c r="G4" s="83" t="s">
        <v>194</v>
      </c>
      <c r="H4" s="87" t="s">
        <v>235</v>
      </c>
      <c r="I4" s="128" t="s">
        <v>237</v>
      </c>
      <c r="J4" s="84" t="s">
        <v>238</v>
      </c>
      <c r="K4" s="88" t="s">
        <v>245</v>
      </c>
      <c r="L4" s="85" t="s">
        <v>246</v>
      </c>
    </row>
    <row r="5" spans="1:12" ht="8.15" customHeight="1" thickBot="1" x14ac:dyDescent="0.5">
      <c r="A5" s="48"/>
      <c r="B5" s="48"/>
      <c r="C5" s="48"/>
      <c r="D5" s="48"/>
      <c r="E5" s="92"/>
    </row>
    <row r="6" spans="1:12" ht="16" thickBot="1" x14ac:dyDescent="0.4">
      <c r="A6" s="324" t="s">
        <v>98</v>
      </c>
      <c r="B6" s="325"/>
      <c r="C6" s="325"/>
      <c r="D6" s="325"/>
      <c r="E6" s="325"/>
      <c r="F6" s="325"/>
      <c r="G6" s="325"/>
      <c r="H6" s="325"/>
      <c r="I6" s="325"/>
      <c r="J6" s="325"/>
      <c r="K6" s="325"/>
      <c r="L6" s="326"/>
    </row>
    <row r="7" spans="1:12" ht="8.15" customHeight="1" x14ac:dyDescent="0.3">
      <c r="A7" s="9"/>
      <c r="B7" s="49"/>
      <c r="C7" s="49"/>
      <c r="D7" s="49"/>
      <c r="E7" s="93"/>
    </row>
    <row r="8" spans="1:12" x14ac:dyDescent="0.3">
      <c r="A8" s="9" t="s">
        <v>100</v>
      </c>
      <c r="B8" s="49"/>
      <c r="C8" s="49"/>
      <c r="D8" s="49"/>
      <c r="E8" s="93"/>
      <c r="F8" s="56"/>
      <c r="G8" s="104"/>
      <c r="H8" s="65"/>
      <c r="I8" s="129"/>
      <c r="J8" s="140"/>
      <c r="K8" s="72"/>
      <c r="L8" s="113"/>
    </row>
    <row r="9" spans="1:12" ht="8.15" customHeight="1" x14ac:dyDescent="0.3">
      <c r="A9" s="9"/>
      <c r="B9" s="49"/>
      <c r="C9" s="49"/>
      <c r="D9" s="49"/>
      <c r="E9" s="93"/>
    </row>
    <row r="10" spans="1:12" x14ac:dyDescent="0.3">
      <c r="A10" s="9" t="s">
        <v>243</v>
      </c>
      <c r="B10" s="11"/>
      <c r="C10" s="4"/>
      <c r="D10" s="4"/>
      <c r="E10" s="117" t="s">
        <v>66</v>
      </c>
      <c r="F10" s="118" t="s">
        <v>66</v>
      </c>
      <c r="G10" s="119" t="s">
        <v>66</v>
      </c>
      <c r="H10" s="120" t="s">
        <v>66</v>
      </c>
      <c r="I10" s="130" t="s">
        <v>66</v>
      </c>
      <c r="J10" s="141" t="s">
        <v>66</v>
      </c>
      <c r="K10" s="136" t="s">
        <v>66</v>
      </c>
      <c r="L10" s="121" t="s">
        <v>66</v>
      </c>
    </row>
    <row r="11" spans="1:12" x14ac:dyDescent="0.3">
      <c r="A11" s="3" t="s">
        <v>14</v>
      </c>
      <c r="B11" s="4"/>
      <c r="C11" s="4"/>
      <c r="D11" s="4"/>
      <c r="E11" s="95">
        <f>1405*1.07</f>
        <v>1503.3500000000001</v>
      </c>
      <c r="F11" s="58">
        <f>1405*1.07</f>
        <v>1503.3500000000001</v>
      </c>
      <c r="J11" s="142">
        <f>1405*1.07</f>
        <v>1503.3500000000001</v>
      </c>
      <c r="K11" s="74">
        <v>1503.3500000000001</v>
      </c>
    </row>
    <row r="12" spans="1:12" x14ac:dyDescent="0.3">
      <c r="A12" s="3" t="s">
        <v>15</v>
      </c>
      <c r="B12" s="4"/>
      <c r="C12" s="1" t="s">
        <v>16</v>
      </c>
      <c r="E12" s="95">
        <f>2240*1.07</f>
        <v>2396.8000000000002</v>
      </c>
      <c r="F12" s="58">
        <f>2240*1.07</f>
        <v>2396.8000000000002</v>
      </c>
    </row>
    <row r="13" spans="1:12" x14ac:dyDescent="0.3">
      <c r="A13" s="3"/>
      <c r="B13" s="4"/>
      <c r="C13" s="1" t="s">
        <v>17</v>
      </c>
      <c r="E13" s="95"/>
    </row>
    <row r="14" spans="1:12" ht="8.15" customHeight="1" x14ac:dyDescent="0.3">
      <c r="A14" s="42"/>
      <c r="B14" s="50"/>
      <c r="C14" s="50"/>
      <c r="D14" s="50"/>
      <c r="E14" s="96"/>
      <c r="F14" s="59"/>
      <c r="G14" s="105"/>
      <c r="H14" s="89"/>
      <c r="I14" s="131"/>
      <c r="J14" s="143"/>
      <c r="K14" s="75"/>
      <c r="L14" s="114"/>
    </row>
    <row r="15" spans="1:12" ht="8.15" customHeight="1" x14ac:dyDescent="0.3">
      <c r="A15" s="9"/>
      <c r="B15" s="49"/>
      <c r="C15" s="49"/>
      <c r="D15" s="49"/>
      <c r="E15" s="93"/>
    </row>
    <row r="16" spans="1:12" ht="12.75" customHeight="1" x14ac:dyDescent="0.3">
      <c r="A16" s="9" t="s">
        <v>239</v>
      </c>
      <c r="B16" s="49"/>
      <c r="C16" s="49"/>
      <c r="D16" s="49"/>
      <c r="E16" s="93"/>
      <c r="F16" s="56"/>
      <c r="G16" s="104"/>
      <c r="H16" s="65"/>
      <c r="I16" s="129"/>
      <c r="J16" s="140"/>
      <c r="K16" s="72"/>
      <c r="L16" s="113"/>
    </row>
    <row r="17" spans="1:12" ht="6" customHeight="1" x14ac:dyDescent="0.3">
      <c r="A17" s="9"/>
      <c r="B17" s="49"/>
      <c r="C17" s="49"/>
      <c r="D17" s="49"/>
      <c r="E17" s="93"/>
    </row>
    <row r="18" spans="1:12" x14ac:dyDescent="0.3">
      <c r="A18" s="9" t="s">
        <v>68</v>
      </c>
      <c r="B18" s="11"/>
      <c r="C18" s="11"/>
      <c r="D18" s="4"/>
      <c r="E18" s="94" t="s">
        <v>1</v>
      </c>
      <c r="F18" s="122" t="s">
        <v>1</v>
      </c>
      <c r="G18" s="123" t="s">
        <v>1</v>
      </c>
      <c r="H18" s="124" t="s">
        <v>1</v>
      </c>
      <c r="I18" s="132" t="s">
        <v>1</v>
      </c>
      <c r="J18" s="144" t="s">
        <v>1</v>
      </c>
      <c r="K18" s="137" t="s">
        <v>1</v>
      </c>
      <c r="L18" s="125" t="s">
        <v>1</v>
      </c>
    </row>
    <row r="19" spans="1:12" ht="12.75" customHeight="1" x14ac:dyDescent="0.3">
      <c r="A19" s="3" t="s">
        <v>18</v>
      </c>
      <c r="B19" s="4" t="s">
        <v>242</v>
      </c>
      <c r="C19" s="4"/>
      <c r="D19" s="4"/>
      <c r="E19" s="95"/>
      <c r="J19" s="142">
        <v>434.78</v>
      </c>
      <c r="K19" s="74">
        <v>434.78</v>
      </c>
    </row>
    <row r="20" spans="1:12" ht="12.75" customHeight="1" x14ac:dyDescent="0.3">
      <c r="A20" s="3" t="s">
        <v>18</v>
      </c>
      <c r="B20" s="4" t="s">
        <v>240</v>
      </c>
      <c r="C20" s="4"/>
      <c r="D20" s="4"/>
      <c r="E20" s="95"/>
      <c r="J20" s="142">
        <v>434.78</v>
      </c>
      <c r="K20" s="74">
        <v>434.78</v>
      </c>
    </row>
    <row r="21" spans="1:12" ht="12.75" customHeight="1" x14ac:dyDescent="0.3">
      <c r="A21" s="3" t="s">
        <v>18</v>
      </c>
      <c r="B21" s="4" t="s">
        <v>241</v>
      </c>
      <c r="C21" s="4"/>
      <c r="D21" s="4"/>
      <c r="E21" s="95">
        <v>434.78</v>
      </c>
      <c r="F21" s="58">
        <v>434.78</v>
      </c>
      <c r="H21" s="67">
        <v>434.78</v>
      </c>
      <c r="J21" s="142">
        <v>434.78</v>
      </c>
      <c r="K21" s="74">
        <v>434.78</v>
      </c>
    </row>
    <row r="22" spans="1:12" x14ac:dyDescent="0.3">
      <c r="A22" s="3" t="s">
        <v>19</v>
      </c>
      <c r="B22" s="4"/>
      <c r="C22" s="4"/>
      <c r="D22" s="1" t="s">
        <v>20</v>
      </c>
      <c r="E22" s="95">
        <v>434.78</v>
      </c>
      <c r="F22" s="58">
        <v>434.78</v>
      </c>
    </row>
    <row r="23" spans="1:12" ht="8.15" customHeight="1" x14ac:dyDescent="0.3">
      <c r="A23" s="42"/>
      <c r="B23" s="50"/>
      <c r="C23" s="50"/>
      <c r="D23" s="50"/>
      <c r="E23" s="96"/>
      <c r="F23" s="59"/>
      <c r="G23" s="105"/>
      <c r="H23" s="89"/>
      <c r="I23" s="131"/>
      <c r="J23" s="143"/>
      <c r="K23" s="75"/>
      <c r="L23" s="114"/>
    </row>
    <row r="24" spans="1:12" ht="6" customHeight="1" x14ac:dyDescent="0.3">
      <c r="A24" s="9"/>
      <c r="B24" s="49"/>
      <c r="C24" s="49"/>
      <c r="D24" s="49"/>
      <c r="E24" s="93"/>
    </row>
    <row r="25" spans="1:12" x14ac:dyDescent="0.3">
      <c r="A25" s="9" t="s">
        <v>101</v>
      </c>
      <c r="B25" s="49"/>
      <c r="C25" s="49"/>
      <c r="D25" s="49"/>
      <c r="E25" s="93"/>
      <c r="F25" s="56"/>
      <c r="G25" s="104"/>
      <c r="H25" s="65"/>
      <c r="I25" s="129"/>
      <c r="J25" s="140"/>
      <c r="K25" s="72"/>
      <c r="L25" s="113"/>
    </row>
    <row r="26" spans="1:12" ht="6" customHeight="1" x14ac:dyDescent="0.3">
      <c r="A26" s="9"/>
      <c r="B26" s="49"/>
      <c r="C26" s="49"/>
      <c r="D26" s="49"/>
      <c r="E26" s="93"/>
    </row>
    <row r="27" spans="1:12" x14ac:dyDescent="0.3">
      <c r="A27" s="9" t="s">
        <v>21</v>
      </c>
      <c r="B27" s="49"/>
      <c r="C27" s="49"/>
      <c r="D27" s="49"/>
      <c r="E27" s="93"/>
    </row>
    <row r="28" spans="1:12" ht="4.5" customHeight="1" x14ac:dyDescent="0.3">
      <c r="A28" s="9"/>
      <c r="B28" s="49"/>
      <c r="C28" s="49"/>
      <c r="D28" s="49"/>
      <c r="E28" s="93"/>
    </row>
    <row r="29" spans="1:12" x14ac:dyDescent="0.3">
      <c r="A29" s="9" t="s">
        <v>71</v>
      </c>
      <c r="B29" s="49"/>
      <c r="C29" s="49"/>
      <c r="D29" s="49"/>
      <c r="E29" s="97" t="s">
        <v>1</v>
      </c>
      <c r="F29" s="152" t="s">
        <v>1</v>
      </c>
      <c r="G29" s="153" t="s">
        <v>1</v>
      </c>
      <c r="H29" s="154" t="s">
        <v>1</v>
      </c>
      <c r="I29" s="155" t="s">
        <v>1</v>
      </c>
      <c r="J29" s="156" t="s">
        <v>1</v>
      </c>
      <c r="K29" s="164" t="s">
        <v>1</v>
      </c>
      <c r="L29" s="167" t="s">
        <v>1</v>
      </c>
    </row>
    <row r="30" spans="1:12" x14ac:dyDescent="0.3">
      <c r="A30" s="3" t="s">
        <v>3</v>
      </c>
      <c r="D30" s="1" t="s">
        <v>3</v>
      </c>
      <c r="E30" s="98">
        <f>146.57*1.07</f>
        <v>156.82990000000001</v>
      </c>
      <c r="F30" s="60">
        <f>146.57*1.07</f>
        <v>156.82990000000001</v>
      </c>
      <c r="G30" s="107"/>
      <c r="J30" s="146">
        <f>146.57*1.07</f>
        <v>156.82990000000001</v>
      </c>
      <c r="K30" s="76">
        <f>146.57*1.07</f>
        <v>156.82990000000001</v>
      </c>
    </row>
    <row r="31" spans="1:12" x14ac:dyDescent="0.3">
      <c r="A31" s="3" t="s">
        <v>40</v>
      </c>
      <c r="B31" s="1" t="s">
        <v>4</v>
      </c>
      <c r="C31" s="1" t="s">
        <v>5</v>
      </c>
      <c r="D31" s="1" t="s">
        <v>6</v>
      </c>
      <c r="E31" s="98">
        <f>0.8036*1.07</f>
        <v>0.85985200000000006</v>
      </c>
      <c r="F31" s="60">
        <f>0.8036*1.07</f>
        <v>0.85985200000000006</v>
      </c>
      <c r="G31" s="107"/>
      <c r="H31" s="68"/>
      <c r="I31" s="133"/>
      <c r="J31" s="146">
        <f>0.8036*1.07</f>
        <v>0.85985200000000006</v>
      </c>
      <c r="K31" s="76">
        <f>0.8036*1.07</f>
        <v>0.85985200000000006</v>
      </c>
    </row>
    <row r="32" spans="1:12" x14ac:dyDescent="0.3">
      <c r="A32" s="3" t="s">
        <v>40</v>
      </c>
      <c r="B32" s="1" t="s">
        <v>7</v>
      </c>
      <c r="C32" s="1" t="s">
        <v>8</v>
      </c>
      <c r="D32" s="1" t="s">
        <v>6</v>
      </c>
      <c r="E32" s="98">
        <f>1.0414*1.07</f>
        <v>1.1142980000000002</v>
      </c>
      <c r="F32" s="60">
        <f>1.0414*1.07</f>
        <v>1.1142980000000002</v>
      </c>
      <c r="G32" s="107"/>
      <c r="H32" s="68"/>
      <c r="I32" s="133"/>
      <c r="J32" s="146">
        <f>1.0414*1.07</f>
        <v>1.1142980000000002</v>
      </c>
      <c r="K32" s="76">
        <f>1.0414*1.07</f>
        <v>1.1142980000000002</v>
      </c>
    </row>
    <row r="33" spans="1:12" x14ac:dyDescent="0.3">
      <c r="A33" s="3" t="s">
        <v>40</v>
      </c>
      <c r="B33" s="1" t="s">
        <v>9</v>
      </c>
      <c r="C33" s="1" t="s">
        <v>10</v>
      </c>
      <c r="D33" s="1" t="s">
        <v>6</v>
      </c>
      <c r="E33" s="98">
        <f>1.2062*1.07</f>
        <v>1.2906340000000001</v>
      </c>
      <c r="F33" s="60">
        <f>1.2062*1.07</f>
        <v>1.2906340000000001</v>
      </c>
      <c r="G33" s="107"/>
      <c r="H33" s="68"/>
      <c r="I33" s="133"/>
      <c r="J33" s="146">
        <f>1.2062*1.07</f>
        <v>1.2906340000000001</v>
      </c>
      <c r="K33" s="76">
        <f>1.2062*1.07</f>
        <v>1.2906340000000001</v>
      </c>
    </row>
    <row r="34" spans="1:12" x14ac:dyDescent="0.3">
      <c r="A34" s="3" t="s">
        <v>40</v>
      </c>
      <c r="B34" s="1" t="s">
        <v>11</v>
      </c>
      <c r="C34" s="1" t="s">
        <v>12</v>
      </c>
      <c r="D34" s="1" t="s">
        <v>6</v>
      </c>
      <c r="E34" s="98">
        <f>1.4263*1.07</f>
        <v>1.526141</v>
      </c>
      <c r="F34" s="60">
        <f>1.4263*1.07</f>
        <v>1.526141</v>
      </c>
      <c r="G34" s="107"/>
      <c r="H34" s="68"/>
      <c r="I34" s="133"/>
      <c r="J34" s="146">
        <f>1.4263*1.07</f>
        <v>1.526141</v>
      </c>
      <c r="K34" s="76">
        <f>1.4263*1.07</f>
        <v>1.526141</v>
      </c>
    </row>
    <row r="35" spans="1:12" ht="8.15" customHeight="1" x14ac:dyDescent="0.3">
      <c r="A35" s="3"/>
      <c r="E35" s="99"/>
    </row>
    <row r="36" spans="1:12" x14ac:dyDescent="0.3">
      <c r="A36" s="9" t="s">
        <v>22</v>
      </c>
      <c r="B36" s="49"/>
      <c r="C36" s="49"/>
      <c r="D36" s="49"/>
      <c r="E36" s="97" t="s">
        <v>1</v>
      </c>
      <c r="F36" s="157" t="s">
        <v>1</v>
      </c>
      <c r="G36" s="158" t="s">
        <v>1</v>
      </c>
      <c r="H36" s="160" t="s">
        <v>1</v>
      </c>
      <c r="I36" s="161" t="s">
        <v>1</v>
      </c>
      <c r="J36" s="159" t="s">
        <v>1</v>
      </c>
      <c r="K36" s="165" t="s">
        <v>1</v>
      </c>
      <c r="L36" s="168" t="s">
        <v>1</v>
      </c>
    </row>
    <row r="37" spans="1:12" x14ac:dyDescent="0.3">
      <c r="A37" s="3" t="s">
        <v>3</v>
      </c>
      <c r="D37" s="1" t="s">
        <v>3</v>
      </c>
      <c r="E37" s="98">
        <f>209.52*1.07</f>
        <v>224.18640000000002</v>
      </c>
      <c r="F37" s="60">
        <f>209.52*1.07</f>
        <v>224.18640000000002</v>
      </c>
      <c r="G37" s="107"/>
      <c r="J37" s="146">
        <f>209.52*1.07</f>
        <v>224.18640000000002</v>
      </c>
      <c r="K37" s="76">
        <f>209.52*1.07</f>
        <v>224.18640000000002</v>
      </c>
    </row>
    <row r="38" spans="1:12" x14ac:dyDescent="0.3">
      <c r="A38" s="3" t="s">
        <v>40</v>
      </c>
      <c r="B38" s="1" t="s">
        <v>4</v>
      </c>
      <c r="C38" s="1" t="s">
        <v>5</v>
      </c>
      <c r="D38" s="1" t="s">
        <v>6</v>
      </c>
      <c r="E38" s="98">
        <f>0.8905*1.07</f>
        <v>0.95283499999999999</v>
      </c>
      <c r="F38" s="60">
        <f>0.8905*1.07</f>
        <v>0.95283499999999999</v>
      </c>
      <c r="G38" s="107"/>
      <c r="J38" s="146">
        <f>0.8905*1.07</f>
        <v>0.95283499999999999</v>
      </c>
      <c r="K38" s="76">
        <f>0.8905*1.07</f>
        <v>0.95283499999999999</v>
      </c>
    </row>
    <row r="39" spans="1:12" x14ac:dyDescent="0.3">
      <c r="A39" s="3" t="s">
        <v>40</v>
      </c>
      <c r="B39" s="1" t="s">
        <v>7</v>
      </c>
      <c r="C39" s="1" t="s">
        <v>8</v>
      </c>
      <c r="D39" s="1" t="s">
        <v>6</v>
      </c>
      <c r="E39" s="98">
        <f>1.1175*1.07</f>
        <v>1.1957249999999999</v>
      </c>
      <c r="F39" s="60">
        <f>1.1175*1.07</f>
        <v>1.1957249999999999</v>
      </c>
      <c r="G39" s="107"/>
      <c r="J39" s="146">
        <f>1.1175*1.07</f>
        <v>1.1957249999999999</v>
      </c>
      <c r="K39" s="76">
        <f>1.1175*1.07</f>
        <v>1.1957249999999999</v>
      </c>
    </row>
    <row r="40" spans="1:12" x14ac:dyDescent="0.3">
      <c r="A40" s="3" t="s">
        <v>40</v>
      </c>
      <c r="B40" s="1" t="s">
        <v>9</v>
      </c>
      <c r="C40" s="1" t="s">
        <v>10</v>
      </c>
      <c r="D40" s="1" t="s">
        <v>6</v>
      </c>
      <c r="E40" s="98">
        <f>1.4263*1.07</f>
        <v>1.526141</v>
      </c>
      <c r="F40" s="60">
        <f>1.4263*1.07</f>
        <v>1.526141</v>
      </c>
      <c r="G40" s="107"/>
      <c r="J40" s="146">
        <f>1.4263*1.07</f>
        <v>1.526141</v>
      </c>
      <c r="K40" s="76">
        <f>1.4263*1.07</f>
        <v>1.526141</v>
      </c>
    </row>
    <row r="41" spans="1:12" x14ac:dyDescent="0.3">
      <c r="A41" s="3" t="s">
        <v>40</v>
      </c>
      <c r="B41" s="1" t="s">
        <v>11</v>
      </c>
      <c r="C41" s="1" t="s">
        <v>12</v>
      </c>
      <c r="D41" s="1" t="s">
        <v>6</v>
      </c>
      <c r="E41" s="98">
        <f>1.6606*1.07</f>
        <v>1.7768420000000003</v>
      </c>
      <c r="F41" s="60">
        <f>1.6606*1.07</f>
        <v>1.7768420000000003</v>
      </c>
      <c r="G41" s="107"/>
      <c r="J41" s="146">
        <f>1.6606*1.07</f>
        <v>1.7768420000000003</v>
      </c>
      <c r="K41" s="76">
        <f>1.6606*1.07</f>
        <v>1.7768420000000003</v>
      </c>
    </row>
    <row r="42" spans="1:12" ht="8.15" customHeight="1" x14ac:dyDescent="0.3">
      <c r="A42" s="3"/>
      <c r="E42" s="99"/>
    </row>
    <row r="43" spans="1:12" x14ac:dyDescent="0.3">
      <c r="A43" s="9" t="s">
        <v>23</v>
      </c>
      <c r="B43" s="49"/>
      <c r="C43" s="49"/>
      <c r="D43" s="49"/>
      <c r="E43" s="97" t="s">
        <v>1</v>
      </c>
      <c r="F43" s="122" t="s">
        <v>1</v>
      </c>
      <c r="G43" s="158" t="s">
        <v>1</v>
      </c>
      <c r="H43" s="120" t="s">
        <v>1</v>
      </c>
      <c r="I43" s="130" t="s">
        <v>1</v>
      </c>
      <c r="J43" s="141" t="s">
        <v>1</v>
      </c>
      <c r="K43" s="136" t="s">
        <v>1</v>
      </c>
      <c r="L43" s="121" t="s">
        <v>1</v>
      </c>
    </row>
    <row r="44" spans="1:12" x14ac:dyDescent="0.3">
      <c r="A44" s="3" t="s">
        <v>3</v>
      </c>
      <c r="D44" s="1" t="s">
        <v>3</v>
      </c>
      <c r="E44" s="98">
        <f>209.52*1.07</f>
        <v>224.18640000000002</v>
      </c>
      <c r="F44" s="60"/>
      <c r="G44" s="107"/>
    </row>
    <row r="45" spans="1:12" x14ac:dyDescent="0.3">
      <c r="A45" s="3" t="s">
        <v>40</v>
      </c>
      <c r="B45" s="1" t="s">
        <v>4</v>
      </c>
      <c r="C45" s="1" t="s">
        <v>5</v>
      </c>
      <c r="D45" s="1" t="s">
        <v>6</v>
      </c>
      <c r="E45" s="98">
        <f>0.8905*1.07</f>
        <v>0.95283499999999999</v>
      </c>
      <c r="F45" s="60"/>
      <c r="G45" s="107"/>
    </row>
    <row r="46" spans="1:12" x14ac:dyDescent="0.3">
      <c r="A46" s="3" t="s">
        <v>40</v>
      </c>
      <c r="B46" s="1" t="s">
        <v>7</v>
      </c>
      <c r="C46" s="1" t="s">
        <v>8</v>
      </c>
      <c r="D46" s="1" t="s">
        <v>6</v>
      </c>
      <c r="E46" s="98">
        <f>1.1175*1.07</f>
        <v>1.1957249999999999</v>
      </c>
      <c r="F46" s="60"/>
      <c r="G46" s="107"/>
    </row>
    <row r="47" spans="1:12" x14ac:dyDescent="0.3">
      <c r="A47" s="3" t="s">
        <v>40</v>
      </c>
      <c r="B47" s="1" t="s">
        <v>9</v>
      </c>
      <c r="C47" s="1" t="s">
        <v>10</v>
      </c>
      <c r="D47" s="1" t="s">
        <v>6</v>
      </c>
      <c r="E47" s="98">
        <f>1.4263*1.07</f>
        <v>1.526141</v>
      </c>
      <c r="F47" s="60"/>
      <c r="G47" s="107"/>
    </row>
    <row r="48" spans="1:12" x14ac:dyDescent="0.3">
      <c r="A48" s="3" t="s">
        <v>40</v>
      </c>
      <c r="B48" s="1" t="s">
        <v>11</v>
      </c>
      <c r="C48" s="1" t="s">
        <v>12</v>
      </c>
      <c r="D48" s="1" t="s">
        <v>6</v>
      </c>
      <c r="E48" s="98">
        <f>1.6606*1.07</f>
        <v>1.7768420000000003</v>
      </c>
      <c r="F48" s="60"/>
      <c r="G48" s="107"/>
    </row>
    <row r="49" spans="1:12" x14ac:dyDescent="0.3">
      <c r="A49" s="3" t="s">
        <v>24</v>
      </c>
      <c r="D49" s="1" t="s">
        <v>24</v>
      </c>
      <c r="E49" s="98">
        <f>285.73*1.07</f>
        <v>305.73110000000003</v>
      </c>
      <c r="F49" s="60"/>
      <c r="G49" s="107"/>
    </row>
    <row r="50" spans="1:12" ht="8.15" customHeight="1" x14ac:dyDescent="0.3">
      <c r="A50" s="3"/>
      <c r="E50" s="99"/>
    </row>
    <row r="51" spans="1:12" x14ac:dyDescent="0.3">
      <c r="A51" s="9" t="s">
        <v>25</v>
      </c>
      <c r="B51" s="49"/>
      <c r="C51" s="49"/>
      <c r="D51" s="49"/>
      <c r="E51" s="97" t="s">
        <v>1</v>
      </c>
      <c r="F51" s="157" t="s">
        <v>1</v>
      </c>
      <c r="G51" s="158" t="s">
        <v>1</v>
      </c>
      <c r="H51" s="160" t="s">
        <v>1</v>
      </c>
      <c r="I51" s="161" t="s">
        <v>1</v>
      </c>
      <c r="J51" s="159" t="s">
        <v>1</v>
      </c>
      <c r="K51" s="165" t="s">
        <v>1</v>
      </c>
      <c r="L51" s="168" t="s">
        <v>1</v>
      </c>
    </row>
    <row r="52" spans="1:12" x14ac:dyDescent="0.3">
      <c r="A52" s="3" t="s">
        <v>3</v>
      </c>
      <c r="D52" s="1" t="s">
        <v>3</v>
      </c>
      <c r="E52" s="98">
        <f>209.52*1.07</f>
        <v>224.18640000000002</v>
      </c>
      <c r="F52" s="60"/>
      <c r="G52" s="107"/>
    </row>
    <row r="53" spans="1:12" x14ac:dyDescent="0.3">
      <c r="A53" s="3" t="s">
        <v>40</v>
      </c>
      <c r="B53" s="1" t="s">
        <v>4</v>
      </c>
      <c r="C53" s="1" t="s">
        <v>5</v>
      </c>
      <c r="D53" s="1" t="s">
        <v>6</v>
      </c>
      <c r="E53" s="98">
        <f>0.8905*1.07</f>
        <v>0.95283499999999999</v>
      </c>
      <c r="F53" s="60"/>
      <c r="G53" s="107"/>
    </row>
    <row r="54" spans="1:12" x14ac:dyDescent="0.3">
      <c r="A54" s="3" t="s">
        <v>40</v>
      </c>
      <c r="B54" s="1" t="s">
        <v>7</v>
      </c>
      <c r="C54" s="1" t="s">
        <v>8</v>
      </c>
      <c r="D54" s="1" t="s">
        <v>6</v>
      </c>
      <c r="E54" s="98">
        <f>1.1175*1.07</f>
        <v>1.1957249999999999</v>
      </c>
      <c r="F54" s="60"/>
      <c r="G54" s="107"/>
    </row>
    <row r="55" spans="1:12" x14ac:dyDescent="0.3">
      <c r="A55" s="3" t="s">
        <v>40</v>
      </c>
      <c r="B55" s="1" t="s">
        <v>9</v>
      </c>
      <c r="C55" s="1" t="s">
        <v>10</v>
      </c>
      <c r="D55" s="1" t="s">
        <v>6</v>
      </c>
      <c r="E55" s="98">
        <f>1.4263*1.07</f>
        <v>1.526141</v>
      </c>
      <c r="F55" s="60"/>
      <c r="G55" s="107"/>
    </row>
    <row r="56" spans="1:12" x14ac:dyDescent="0.3">
      <c r="A56" s="3" t="s">
        <v>40</v>
      </c>
      <c r="B56" s="1" t="s">
        <v>11</v>
      </c>
      <c r="C56" s="1" t="s">
        <v>12</v>
      </c>
      <c r="D56" s="1" t="s">
        <v>6</v>
      </c>
      <c r="E56" s="98">
        <f>1.6606*1.07</f>
        <v>1.7768420000000003</v>
      </c>
      <c r="F56" s="60"/>
      <c r="G56" s="107"/>
    </row>
    <row r="57" spans="1:12" x14ac:dyDescent="0.3">
      <c r="A57" s="3" t="s">
        <v>24</v>
      </c>
      <c r="D57" s="1" t="s">
        <v>24</v>
      </c>
      <c r="E57" s="98">
        <f>225.64*1.07</f>
        <v>241.4348</v>
      </c>
      <c r="F57" s="60"/>
      <c r="G57" s="107"/>
    </row>
    <row r="58" spans="1:12" ht="8.15" customHeight="1" x14ac:dyDescent="0.3">
      <c r="A58" s="3"/>
      <c r="F58" s="60"/>
      <c r="G58" s="107"/>
    </row>
    <row r="59" spans="1:12" x14ac:dyDescent="0.3">
      <c r="A59" s="9" t="s">
        <v>26</v>
      </c>
      <c r="B59" s="49"/>
      <c r="C59" s="49"/>
      <c r="D59" s="49"/>
      <c r="E59" s="97" t="s">
        <v>1</v>
      </c>
      <c r="F59" s="57" t="s">
        <v>1</v>
      </c>
      <c r="G59" s="158" t="s">
        <v>1</v>
      </c>
      <c r="H59" s="120" t="s">
        <v>1</v>
      </c>
      <c r="I59" s="130" t="s">
        <v>1</v>
      </c>
      <c r="J59" s="141" t="s">
        <v>1</v>
      </c>
      <c r="K59" s="136" t="s">
        <v>1</v>
      </c>
      <c r="L59" s="121" t="s">
        <v>1</v>
      </c>
    </row>
    <row r="60" spans="1:12" x14ac:dyDescent="0.3">
      <c r="A60" s="3" t="s">
        <v>3</v>
      </c>
      <c r="D60" s="1" t="s">
        <v>3</v>
      </c>
      <c r="E60" s="98">
        <f>378.75*1.07</f>
        <v>405.26250000000005</v>
      </c>
      <c r="F60" s="60">
        <f>378.75*1.07</f>
        <v>405.26250000000005</v>
      </c>
      <c r="G60" s="107"/>
    </row>
    <row r="61" spans="1:12" x14ac:dyDescent="0.3">
      <c r="A61" s="3" t="s">
        <v>40</v>
      </c>
      <c r="B61" s="1" t="s">
        <v>4</v>
      </c>
      <c r="C61" s="1" t="s">
        <v>5</v>
      </c>
      <c r="D61" s="1" t="s">
        <v>6</v>
      </c>
      <c r="E61" s="98">
        <f>0.8905*1.07</f>
        <v>0.95283499999999999</v>
      </c>
      <c r="F61" s="60">
        <f>0.8905*1.07</f>
        <v>0.95283499999999999</v>
      </c>
      <c r="G61" s="107"/>
    </row>
    <row r="62" spans="1:12" x14ac:dyDescent="0.3">
      <c r="A62" s="3" t="s">
        <v>40</v>
      </c>
      <c r="B62" s="1" t="s">
        <v>7</v>
      </c>
      <c r="C62" s="1" t="s">
        <v>8</v>
      </c>
      <c r="D62" s="1" t="s">
        <v>6</v>
      </c>
      <c r="E62" s="98">
        <f>1.1175*1.07</f>
        <v>1.1957249999999999</v>
      </c>
      <c r="F62" s="60">
        <f>1.1175*1.07</f>
        <v>1.1957249999999999</v>
      </c>
      <c r="G62" s="107"/>
    </row>
    <row r="63" spans="1:12" x14ac:dyDescent="0.3">
      <c r="A63" s="3" t="s">
        <v>40</v>
      </c>
      <c r="B63" s="1" t="s">
        <v>9</v>
      </c>
      <c r="C63" s="1" t="s">
        <v>10</v>
      </c>
      <c r="D63" s="1" t="s">
        <v>6</v>
      </c>
      <c r="E63" s="98">
        <f>1.4263*1.07</f>
        <v>1.526141</v>
      </c>
      <c r="F63" s="60">
        <f>1.4263*1.07</f>
        <v>1.526141</v>
      </c>
      <c r="G63" s="107"/>
    </row>
    <row r="64" spans="1:12" x14ac:dyDescent="0.3">
      <c r="A64" s="3" t="s">
        <v>40</v>
      </c>
      <c r="B64" s="1" t="s">
        <v>11</v>
      </c>
      <c r="C64" s="1" t="s">
        <v>12</v>
      </c>
      <c r="D64" s="1" t="s">
        <v>6</v>
      </c>
      <c r="E64" s="98">
        <f>1.6606*1.07</f>
        <v>1.7768420000000003</v>
      </c>
      <c r="F64" s="60">
        <f>1.6606*1.07</f>
        <v>1.7768420000000003</v>
      </c>
      <c r="G64" s="107"/>
    </row>
    <row r="65" spans="1:12" ht="8.15" customHeight="1" x14ac:dyDescent="0.3">
      <c r="A65" s="42"/>
      <c r="B65" s="50"/>
      <c r="C65" s="50"/>
      <c r="D65" s="50"/>
      <c r="E65" s="96"/>
      <c r="F65" s="59"/>
      <c r="G65" s="105"/>
      <c r="H65" s="89"/>
      <c r="I65" s="131"/>
      <c r="J65" s="143"/>
      <c r="K65" s="75"/>
      <c r="L65" s="114"/>
    </row>
    <row r="66" spans="1:12" ht="5.25" customHeight="1" thickBot="1" x14ac:dyDescent="0.35">
      <c r="A66" s="26"/>
      <c r="B66" s="6"/>
      <c r="C66" s="6"/>
      <c r="D66" s="6"/>
      <c r="E66" s="100"/>
    </row>
    <row r="67" spans="1:12" ht="52.5" customHeight="1" thickBot="1" x14ac:dyDescent="0.35">
      <c r="A67" s="321" t="s">
        <v>244</v>
      </c>
      <c r="B67" s="322"/>
      <c r="C67" s="322"/>
      <c r="D67" s="322"/>
      <c r="E67" s="322"/>
      <c r="F67" s="322"/>
      <c r="G67" s="322"/>
      <c r="H67" s="322"/>
      <c r="I67" s="322"/>
      <c r="J67" s="322"/>
      <c r="K67" s="322"/>
      <c r="L67" s="323"/>
    </row>
    <row r="68" spans="1:12" x14ac:dyDescent="0.3">
      <c r="A68" s="45" t="s">
        <v>13</v>
      </c>
      <c r="B68" s="45"/>
      <c r="C68" s="45"/>
      <c r="D68" s="45"/>
      <c r="E68" s="91"/>
    </row>
    <row r="69" spans="1:12" ht="6" customHeight="1" thickBot="1" x14ac:dyDescent="0.35">
      <c r="A69" s="45"/>
      <c r="B69" s="45"/>
      <c r="C69" s="45"/>
      <c r="D69" s="45"/>
      <c r="E69" s="91"/>
    </row>
    <row r="70" spans="1:12" ht="16" thickBot="1" x14ac:dyDescent="0.4">
      <c r="A70" s="324" t="s">
        <v>99</v>
      </c>
      <c r="B70" s="325"/>
      <c r="C70" s="325"/>
      <c r="D70" s="325"/>
      <c r="E70" s="325"/>
      <c r="F70" s="325"/>
      <c r="G70" s="325"/>
      <c r="H70" s="325"/>
      <c r="I70" s="325"/>
      <c r="J70" s="325"/>
      <c r="K70" s="325"/>
      <c r="L70" s="326"/>
    </row>
    <row r="71" spans="1:12" ht="5.25" customHeight="1" x14ac:dyDescent="0.3">
      <c r="A71" s="26"/>
      <c r="B71" s="6"/>
      <c r="C71" s="6"/>
      <c r="D71" s="6"/>
      <c r="E71" s="100"/>
    </row>
    <row r="72" spans="1:12" ht="12.75" customHeight="1" x14ac:dyDescent="0.3">
      <c r="A72" s="9" t="s">
        <v>64</v>
      </c>
      <c r="B72" s="49"/>
      <c r="C72" s="49"/>
      <c r="D72" s="49"/>
      <c r="E72" s="93"/>
      <c r="F72" s="56"/>
      <c r="G72" s="104"/>
    </row>
    <row r="73" spans="1:12" ht="8.15" customHeight="1" x14ac:dyDescent="0.3">
      <c r="A73" s="3"/>
      <c r="E73" s="99"/>
    </row>
    <row r="74" spans="1:12" ht="12.75" customHeight="1" x14ac:dyDescent="0.3">
      <c r="A74" s="9" t="s">
        <v>69</v>
      </c>
      <c r="B74" s="49"/>
      <c r="C74" s="49"/>
      <c r="D74" s="49"/>
      <c r="E74" s="97" t="s">
        <v>1</v>
      </c>
      <c r="F74" s="57" t="s">
        <v>1</v>
      </c>
      <c r="G74" s="158" t="s">
        <v>1</v>
      </c>
      <c r="H74" s="120" t="s">
        <v>1</v>
      </c>
      <c r="I74" s="130" t="s">
        <v>1</v>
      </c>
      <c r="J74" s="141" t="s">
        <v>1</v>
      </c>
      <c r="K74" s="136" t="s">
        <v>1</v>
      </c>
      <c r="L74" s="121" t="s">
        <v>1</v>
      </c>
    </row>
    <row r="75" spans="1:12" ht="12.75" customHeight="1" x14ac:dyDescent="0.3">
      <c r="A75" s="3" t="s">
        <v>65</v>
      </c>
      <c r="E75" s="98">
        <f>666.67*1.07</f>
        <v>713.33690000000001</v>
      </c>
      <c r="F75" s="60">
        <f>666.67*1.07</f>
        <v>713.33690000000001</v>
      </c>
      <c r="G75" s="107"/>
    </row>
    <row r="76" spans="1:12" ht="8.15" customHeight="1" x14ac:dyDescent="0.3">
      <c r="A76" s="3"/>
      <c r="E76" s="99"/>
    </row>
    <row r="77" spans="1:12" ht="12.75" customHeight="1" x14ac:dyDescent="0.3">
      <c r="A77" s="9" t="s">
        <v>70</v>
      </c>
      <c r="B77" s="49"/>
      <c r="C77" s="49"/>
      <c r="D77" s="49"/>
      <c r="E77" s="97" t="s">
        <v>1</v>
      </c>
      <c r="F77" s="57" t="s">
        <v>1</v>
      </c>
      <c r="G77" s="158" t="s">
        <v>1</v>
      </c>
      <c r="H77" s="120" t="s">
        <v>1</v>
      </c>
      <c r="I77" s="130" t="s">
        <v>1</v>
      </c>
      <c r="J77" s="141" t="s">
        <v>1</v>
      </c>
      <c r="K77" s="136" t="s">
        <v>1</v>
      </c>
      <c r="L77" s="121" t="s">
        <v>1</v>
      </c>
    </row>
    <row r="78" spans="1:12" ht="12.75" customHeight="1" x14ac:dyDescent="0.3">
      <c r="A78" s="3" t="s">
        <v>65</v>
      </c>
      <c r="E78" s="98">
        <f>107.89*1.07</f>
        <v>115.4423</v>
      </c>
      <c r="F78" s="60">
        <f>107.89*1.07</f>
        <v>115.4423</v>
      </c>
      <c r="G78" s="107"/>
    </row>
    <row r="79" spans="1:12" ht="8.15" customHeight="1" x14ac:dyDescent="0.3">
      <c r="A79" s="3"/>
      <c r="E79" s="99"/>
    </row>
    <row r="80" spans="1:12" ht="12.75" customHeight="1" x14ac:dyDescent="0.3">
      <c r="A80" s="9" t="s">
        <v>72</v>
      </c>
      <c r="B80" s="49"/>
      <c r="C80" s="49"/>
      <c r="D80" s="49"/>
      <c r="E80" s="97" t="s">
        <v>1</v>
      </c>
      <c r="F80" s="57" t="s">
        <v>1</v>
      </c>
      <c r="G80" s="158" t="s">
        <v>1</v>
      </c>
      <c r="H80" s="120" t="s">
        <v>1</v>
      </c>
      <c r="I80" s="130" t="s">
        <v>1</v>
      </c>
      <c r="J80" s="141" t="s">
        <v>1</v>
      </c>
      <c r="K80" s="136" t="s">
        <v>1</v>
      </c>
      <c r="L80" s="121" t="s">
        <v>1</v>
      </c>
    </row>
    <row r="81" spans="1:12" ht="12.75" customHeight="1" x14ac:dyDescent="0.3">
      <c r="A81" s="3" t="s">
        <v>73</v>
      </c>
      <c r="C81" s="1" t="s">
        <v>75</v>
      </c>
      <c r="E81" s="98">
        <f>1040.35*1.07</f>
        <v>1113.1745000000001</v>
      </c>
      <c r="F81" s="60">
        <f>1040.35*1.07</f>
        <v>1113.1745000000001</v>
      </c>
      <c r="G81" s="107"/>
    </row>
    <row r="82" spans="1:12" ht="12.75" customHeight="1" x14ac:dyDescent="0.3">
      <c r="A82" s="3" t="s">
        <v>74</v>
      </c>
      <c r="C82" s="1" t="s">
        <v>75</v>
      </c>
      <c r="E82" s="98">
        <f>457.02*1.07</f>
        <v>489.01139999999998</v>
      </c>
      <c r="F82" s="60">
        <f>457.02*1.07</f>
        <v>489.01139999999998</v>
      </c>
      <c r="G82" s="107"/>
    </row>
    <row r="83" spans="1:12" ht="12.75" customHeight="1" x14ac:dyDescent="0.3">
      <c r="A83" s="3" t="s">
        <v>76</v>
      </c>
      <c r="E83" s="80">
        <f>SUM(E81:E82)</f>
        <v>1602.1858999999999</v>
      </c>
      <c r="F83" s="101">
        <f>SUM(F81:F82)</f>
        <v>1602.1858999999999</v>
      </c>
      <c r="G83" s="81"/>
      <c r="H83" s="109"/>
      <c r="I83" s="134"/>
      <c r="J83" s="147"/>
      <c r="K83" s="166"/>
      <c r="L83" s="169"/>
    </row>
    <row r="84" spans="1:12" ht="8.15" customHeight="1" x14ac:dyDescent="0.3">
      <c r="A84" s="3"/>
      <c r="E84" s="99"/>
    </row>
    <row r="85" spans="1:12" ht="12.75" customHeight="1" x14ac:dyDescent="0.3">
      <c r="A85" s="9" t="s">
        <v>77</v>
      </c>
      <c r="B85" s="49"/>
      <c r="C85" s="49"/>
      <c r="D85" s="49"/>
      <c r="E85" s="97" t="s">
        <v>1</v>
      </c>
      <c r="F85" s="57" t="s">
        <v>1</v>
      </c>
      <c r="G85" s="158" t="s">
        <v>1</v>
      </c>
      <c r="H85" s="120" t="s">
        <v>1</v>
      </c>
      <c r="I85" s="130" t="s">
        <v>1</v>
      </c>
      <c r="J85" s="141" t="s">
        <v>1</v>
      </c>
      <c r="K85" s="136" t="s">
        <v>1</v>
      </c>
      <c r="L85" s="121" t="s">
        <v>1</v>
      </c>
    </row>
    <row r="86" spans="1:12" ht="12.75" customHeight="1" x14ac:dyDescent="0.3">
      <c r="A86" s="3" t="s">
        <v>78</v>
      </c>
      <c r="C86" s="1" t="s">
        <v>75</v>
      </c>
      <c r="E86" s="98">
        <f>1115.79*1.07</f>
        <v>1193.8953000000001</v>
      </c>
      <c r="F86" s="60">
        <f>1115.79*1.07</f>
        <v>1193.8953000000001</v>
      </c>
      <c r="G86" s="107"/>
    </row>
    <row r="87" spans="1:12" ht="12.75" customHeight="1" x14ac:dyDescent="0.3">
      <c r="A87" s="3" t="s">
        <v>79</v>
      </c>
      <c r="D87" s="1" t="s">
        <v>66</v>
      </c>
      <c r="E87" s="98">
        <f>1816*1.07</f>
        <v>1943.1200000000001</v>
      </c>
      <c r="F87" s="60">
        <f>1816*1.07</f>
        <v>1943.1200000000001</v>
      </c>
      <c r="G87" s="107"/>
    </row>
    <row r="88" spans="1:12" ht="12.75" customHeight="1" x14ac:dyDescent="0.3">
      <c r="A88" s="3" t="s">
        <v>76</v>
      </c>
      <c r="E88" s="80">
        <f>SUM(E86:E87)</f>
        <v>3137.0153</v>
      </c>
      <c r="F88" s="101">
        <f>SUM(F86:F87)</f>
        <v>3137.0153</v>
      </c>
      <c r="G88" s="81"/>
      <c r="H88" s="109"/>
      <c r="I88" s="134"/>
      <c r="J88" s="147"/>
      <c r="K88" s="166"/>
      <c r="L88" s="169"/>
    </row>
    <row r="89" spans="1:12" ht="12.75" customHeight="1" x14ac:dyDescent="0.3">
      <c r="A89" s="28"/>
      <c r="B89" s="27"/>
      <c r="C89" s="27"/>
      <c r="D89" s="27"/>
      <c r="E89" s="100"/>
      <c r="F89" s="60"/>
      <c r="G89" s="107"/>
    </row>
    <row r="90" spans="1:12" ht="26" x14ac:dyDescent="0.3">
      <c r="A90" s="9" t="s">
        <v>63</v>
      </c>
      <c r="B90" s="49"/>
      <c r="C90" s="49"/>
      <c r="D90" s="49"/>
      <c r="E90" s="93"/>
      <c r="J90" s="148" t="s">
        <v>602</v>
      </c>
      <c r="K90" s="151" t="s">
        <v>602</v>
      </c>
    </row>
    <row r="91" spans="1:12" ht="5.25" customHeight="1" x14ac:dyDescent="0.3">
      <c r="A91" s="3"/>
      <c r="E91" s="99"/>
    </row>
    <row r="92" spans="1:12" x14ac:dyDescent="0.3">
      <c r="A92" s="9" t="s">
        <v>61</v>
      </c>
      <c r="B92" s="49"/>
      <c r="C92" s="49"/>
      <c r="D92" s="49"/>
      <c r="E92" s="97" t="s">
        <v>1</v>
      </c>
      <c r="F92" s="57" t="s">
        <v>1</v>
      </c>
      <c r="G92" s="106" t="s">
        <v>1</v>
      </c>
      <c r="H92" s="69" t="s">
        <v>1</v>
      </c>
      <c r="I92" s="130" t="s">
        <v>1</v>
      </c>
      <c r="J92" s="149" t="s">
        <v>1</v>
      </c>
      <c r="K92" s="78" t="s">
        <v>1</v>
      </c>
      <c r="L92" s="121" t="s">
        <v>1</v>
      </c>
    </row>
    <row r="93" spans="1:12" x14ac:dyDescent="0.3">
      <c r="A93" s="3" t="s">
        <v>40</v>
      </c>
      <c r="B93" s="1" t="s">
        <v>4</v>
      </c>
      <c r="C93" s="1" t="s">
        <v>5</v>
      </c>
      <c r="D93" s="1" t="s">
        <v>6</v>
      </c>
      <c r="E93" s="98">
        <f>0.8312*1.07</f>
        <v>0.88938400000000006</v>
      </c>
      <c r="F93" s="60">
        <f>0.8312*1.07</f>
        <v>0.88938400000000006</v>
      </c>
      <c r="G93" s="107"/>
      <c r="H93" s="68">
        <v>0.88938399999999995</v>
      </c>
      <c r="J93" s="146">
        <f>0.8312*1.07</f>
        <v>0.88938400000000006</v>
      </c>
      <c r="K93" s="76">
        <v>0.88938400000000006</v>
      </c>
    </row>
    <row r="94" spans="1:12" ht="12.75" customHeight="1" x14ac:dyDescent="0.3">
      <c r="A94" s="3" t="s">
        <v>40</v>
      </c>
      <c r="B94" s="1" t="s">
        <v>7</v>
      </c>
      <c r="C94" s="1" t="s">
        <v>8</v>
      </c>
      <c r="D94" s="1" t="s">
        <v>6</v>
      </c>
      <c r="E94" s="98">
        <f>1.0901*1.07</f>
        <v>1.1664070000000002</v>
      </c>
      <c r="F94" s="60">
        <f>1.0901*1.07</f>
        <v>1.1664070000000002</v>
      </c>
      <c r="G94" s="107"/>
      <c r="H94" s="68">
        <v>1.1664070000000002</v>
      </c>
      <c r="J94" s="146">
        <f>1.0901*1.07</f>
        <v>1.1664070000000002</v>
      </c>
      <c r="K94" s="76">
        <v>1.1664070000000002</v>
      </c>
    </row>
    <row r="95" spans="1:12" x14ac:dyDescent="0.3">
      <c r="A95" s="3" t="s">
        <v>40</v>
      </c>
      <c r="B95" s="1" t="s">
        <v>9</v>
      </c>
      <c r="C95" s="1" t="s">
        <v>10</v>
      </c>
      <c r="D95" s="1" t="s">
        <v>6</v>
      </c>
      <c r="E95" s="98">
        <f>1.4773*1.07</f>
        <v>1.5807110000000002</v>
      </c>
      <c r="F95" s="60">
        <f>1.4773*1.07</f>
        <v>1.5807110000000002</v>
      </c>
      <c r="G95" s="107"/>
      <c r="H95" s="68">
        <v>1.5807110000000002</v>
      </c>
      <c r="J95" s="146">
        <f>1.4773*1.07</f>
        <v>1.5807110000000002</v>
      </c>
      <c r="K95" s="76">
        <v>1.5807110000000002</v>
      </c>
    </row>
    <row r="96" spans="1:12" x14ac:dyDescent="0.3">
      <c r="A96" s="3" t="s">
        <v>40</v>
      </c>
      <c r="B96" s="1" t="s">
        <v>11</v>
      </c>
      <c r="C96" s="1" t="s">
        <v>12</v>
      </c>
      <c r="D96" s="1" t="s">
        <v>6</v>
      </c>
      <c r="E96" s="98">
        <f>1.732*1.07</f>
        <v>1.85324</v>
      </c>
      <c r="F96" s="60">
        <f>1.732*1.07</f>
        <v>1.85324</v>
      </c>
      <c r="G96" s="107"/>
      <c r="H96" s="68">
        <v>1.85324</v>
      </c>
      <c r="J96" s="146">
        <f>1.732*1.07</f>
        <v>1.85324</v>
      </c>
      <c r="K96" s="76">
        <v>1.85324</v>
      </c>
    </row>
    <row r="97" spans="1:12" ht="8.15" customHeight="1" x14ac:dyDescent="0.3">
      <c r="A97" s="3"/>
      <c r="E97" s="99"/>
    </row>
    <row r="98" spans="1:12" x14ac:dyDescent="0.3">
      <c r="A98" s="9" t="s">
        <v>62</v>
      </c>
      <c r="B98" s="49"/>
      <c r="C98" s="49"/>
      <c r="D98" s="49"/>
      <c r="E98" s="97" t="s">
        <v>1</v>
      </c>
      <c r="F98" s="57" t="s">
        <v>1</v>
      </c>
      <c r="G98" s="106" t="s">
        <v>1</v>
      </c>
      <c r="H98" s="69" t="s">
        <v>1</v>
      </c>
      <c r="I98" s="130" t="s">
        <v>1</v>
      </c>
      <c r="J98" s="149" t="s">
        <v>1</v>
      </c>
      <c r="K98" s="78" t="s">
        <v>1</v>
      </c>
      <c r="L98" s="121" t="s">
        <v>1</v>
      </c>
    </row>
    <row r="99" spans="1:12" x14ac:dyDescent="0.3">
      <c r="A99" s="3" t="s">
        <v>40</v>
      </c>
      <c r="B99" s="1" t="s">
        <v>4</v>
      </c>
      <c r="C99" s="1" t="s">
        <v>5</v>
      </c>
      <c r="D99" s="1" t="s">
        <v>6</v>
      </c>
      <c r="E99" s="98">
        <f>1.1776*1.07</f>
        <v>1.260032</v>
      </c>
      <c r="F99" s="60">
        <f>1.1776*1.07</f>
        <v>1.260032</v>
      </c>
      <c r="G99" s="107"/>
      <c r="H99" s="90">
        <v>1.260032</v>
      </c>
      <c r="J99" s="146">
        <f>1.1776*1.07</f>
        <v>1.260032</v>
      </c>
      <c r="K99" s="76">
        <f>1.1776*1.07</f>
        <v>1.260032</v>
      </c>
    </row>
    <row r="100" spans="1:12" ht="12.75" customHeight="1" x14ac:dyDescent="0.3">
      <c r="A100" s="3" t="s">
        <v>40</v>
      </c>
      <c r="B100" s="1" t="s">
        <v>7</v>
      </c>
      <c r="C100" s="1" t="s">
        <v>8</v>
      </c>
      <c r="D100" s="1" t="s">
        <v>6</v>
      </c>
      <c r="E100" s="98">
        <f>1.28222*1.07</f>
        <v>1.3719754</v>
      </c>
      <c r="F100" s="60">
        <f>1.28222*1.07</f>
        <v>1.3719754</v>
      </c>
      <c r="G100" s="107"/>
      <c r="H100" s="90">
        <v>1.3719754</v>
      </c>
      <c r="J100" s="146">
        <f>1.28222*1.07</f>
        <v>1.3719754</v>
      </c>
      <c r="K100" s="76">
        <f>1.28222*1.07</f>
        <v>1.3719754</v>
      </c>
    </row>
    <row r="101" spans="1:12" x14ac:dyDescent="0.3">
      <c r="A101" s="3" t="s">
        <v>40</v>
      </c>
      <c r="B101" s="1" t="s">
        <v>9</v>
      </c>
      <c r="C101" s="1" t="s">
        <v>10</v>
      </c>
      <c r="D101" s="1" t="s">
        <v>6</v>
      </c>
      <c r="E101" s="98">
        <f>1.5486*1.07</f>
        <v>1.6570020000000001</v>
      </c>
      <c r="F101" s="60">
        <f>1.5486*1.07</f>
        <v>1.6570020000000001</v>
      </c>
      <c r="G101" s="107"/>
      <c r="H101" s="90">
        <v>1.6570020000000001</v>
      </c>
      <c r="J101" s="146">
        <f>1.5486*1.07</f>
        <v>1.6570020000000001</v>
      </c>
      <c r="K101" s="76">
        <f>1.5486*1.07</f>
        <v>1.6570020000000001</v>
      </c>
    </row>
    <row r="102" spans="1:12" x14ac:dyDescent="0.3">
      <c r="A102" s="3" t="s">
        <v>40</v>
      </c>
      <c r="B102" s="1" t="s">
        <v>11</v>
      </c>
      <c r="C102" s="1" t="s">
        <v>12</v>
      </c>
      <c r="D102" s="1" t="s">
        <v>6</v>
      </c>
      <c r="E102" s="98">
        <f>1.8237*1.07</f>
        <v>1.9513590000000003</v>
      </c>
      <c r="F102" s="60">
        <f>1.8237*1.07</f>
        <v>1.9513590000000003</v>
      </c>
      <c r="G102" s="107"/>
      <c r="H102" s="90">
        <v>1.9513590000000003</v>
      </c>
      <c r="J102" s="146">
        <f>1.8237*1.07</f>
        <v>1.9513590000000003</v>
      </c>
      <c r="K102" s="76">
        <f>1.8237*1.07</f>
        <v>1.9513590000000003</v>
      </c>
    </row>
    <row r="103" spans="1:12" ht="6" customHeight="1" x14ac:dyDescent="0.3">
      <c r="A103" s="42"/>
      <c r="B103" s="50"/>
      <c r="C103" s="50"/>
      <c r="D103" s="50"/>
      <c r="E103" s="96"/>
      <c r="F103" s="59"/>
      <c r="G103" s="105"/>
      <c r="H103" s="89"/>
      <c r="I103" s="131"/>
      <c r="J103" s="143"/>
      <c r="K103" s="75"/>
      <c r="L103" s="114"/>
    </row>
    <row r="104" spans="1:12" ht="6" customHeight="1" thickBot="1" x14ac:dyDescent="0.35">
      <c r="E104" s="99"/>
    </row>
    <row r="105" spans="1:12" ht="16" thickBot="1" x14ac:dyDescent="0.4">
      <c r="A105" s="324" t="s">
        <v>102</v>
      </c>
      <c r="B105" s="325"/>
      <c r="C105" s="325"/>
      <c r="D105" s="325"/>
      <c r="E105" s="325"/>
      <c r="F105" s="325"/>
      <c r="G105" s="325"/>
      <c r="H105" s="325"/>
      <c r="I105" s="325"/>
      <c r="J105" s="325"/>
      <c r="K105" s="325"/>
      <c r="L105" s="326"/>
    </row>
    <row r="106" spans="1:12" ht="6.75" customHeight="1" x14ac:dyDescent="0.3">
      <c r="A106" s="3"/>
      <c r="E106" s="99"/>
    </row>
    <row r="107" spans="1:12" x14ac:dyDescent="0.3">
      <c r="A107" s="9" t="s">
        <v>103</v>
      </c>
      <c r="B107" s="49"/>
      <c r="C107" s="49"/>
      <c r="D107" s="49"/>
      <c r="E107" s="93"/>
      <c r="F107" s="56"/>
      <c r="G107" s="104"/>
    </row>
    <row r="108" spans="1:12" ht="8.15" customHeight="1" x14ac:dyDescent="0.3">
      <c r="A108" s="3"/>
      <c r="E108" s="99"/>
    </row>
    <row r="109" spans="1:12" ht="12.75" customHeight="1" x14ac:dyDescent="0.35">
      <c r="A109" s="9" t="s">
        <v>89</v>
      </c>
      <c r="B109" s="51"/>
      <c r="C109" s="51"/>
      <c r="D109" s="51"/>
      <c r="E109" s="97" t="s">
        <v>1</v>
      </c>
      <c r="F109" s="57" t="s">
        <v>1</v>
      </c>
      <c r="G109" s="106" t="s">
        <v>1</v>
      </c>
      <c r="H109" s="66" t="s">
        <v>1</v>
      </c>
      <c r="I109" s="130" t="s">
        <v>1</v>
      </c>
      <c r="J109" s="145" t="s">
        <v>1</v>
      </c>
      <c r="K109" s="73" t="s">
        <v>1</v>
      </c>
      <c r="L109" s="170" t="s">
        <v>1</v>
      </c>
    </row>
    <row r="110" spans="1:12" ht="12.75" customHeight="1" x14ac:dyDescent="0.3">
      <c r="A110" s="3" t="s">
        <v>85</v>
      </c>
      <c r="E110" s="98">
        <f>333.33*1.07</f>
        <v>356.66309999999999</v>
      </c>
      <c r="F110" s="60">
        <f>333.33*1.07</f>
        <v>356.66309999999999</v>
      </c>
      <c r="G110" s="107"/>
      <c r="H110" s="68">
        <f>333.33*1.07</f>
        <v>356.66309999999999</v>
      </c>
      <c r="J110" s="146">
        <f>333.33*1.07</f>
        <v>356.66309999999999</v>
      </c>
      <c r="K110" s="76">
        <f>333.33*1.07</f>
        <v>356.66309999999999</v>
      </c>
    </row>
    <row r="111" spans="1:12" ht="12.75" customHeight="1" x14ac:dyDescent="0.3">
      <c r="A111" s="3" t="s">
        <v>86</v>
      </c>
      <c r="E111" s="98">
        <f>495.61*1.07</f>
        <v>530.30270000000007</v>
      </c>
      <c r="F111" s="60">
        <f>495.61*1.07</f>
        <v>530.30270000000007</v>
      </c>
      <c r="G111" s="107"/>
      <c r="H111" s="68">
        <f>495.61*1.07</f>
        <v>530.30270000000007</v>
      </c>
      <c r="J111" s="146">
        <f>495.61*1.07</f>
        <v>530.30270000000007</v>
      </c>
      <c r="K111" s="76">
        <f>495.61*1.07</f>
        <v>530.30270000000007</v>
      </c>
    </row>
    <row r="112" spans="1:12" ht="12.75" customHeight="1" x14ac:dyDescent="0.3">
      <c r="A112" s="3" t="s">
        <v>87</v>
      </c>
      <c r="D112" s="1" t="s">
        <v>82</v>
      </c>
      <c r="E112" s="98">
        <f>333.33*1.07</f>
        <v>356.66309999999999</v>
      </c>
      <c r="F112" s="60">
        <f>333.33*1.07</f>
        <v>356.66309999999999</v>
      </c>
      <c r="G112" s="107"/>
      <c r="H112" s="68">
        <f>333.33*1.07</f>
        <v>356.66309999999999</v>
      </c>
      <c r="J112" s="146">
        <f>333.33*1.07</f>
        <v>356.66309999999999</v>
      </c>
      <c r="K112" s="76">
        <f>333.33*1.07</f>
        <v>356.66309999999999</v>
      </c>
    </row>
    <row r="113" spans="1:12" ht="12.75" customHeight="1" x14ac:dyDescent="0.3">
      <c r="A113" s="3" t="s">
        <v>88</v>
      </c>
      <c r="D113" s="1" t="s">
        <v>82</v>
      </c>
      <c r="E113" s="98">
        <f>495.61*1.07</f>
        <v>530.30270000000007</v>
      </c>
      <c r="F113" s="60">
        <f>495.61*1.07</f>
        <v>530.30270000000007</v>
      </c>
      <c r="G113" s="107"/>
      <c r="H113" s="68">
        <f>495.61*1.07</f>
        <v>530.30270000000007</v>
      </c>
      <c r="J113" s="146">
        <f>495.61*1.07</f>
        <v>530.30270000000007</v>
      </c>
      <c r="K113" s="76">
        <f>495.61*1.07</f>
        <v>530.30270000000007</v>
      </c>
    </row>
    <row r="114" spans="1:12" ht="12.75" customHeight="1" x14ac:dyDescent="0.3">
      <c r="A114" s="3" t="s">
        <v>81</v>
      </c>
      <c r="D114" s="1" t="s">
        <v>83</v>
      </c>
      <c r="F114" s="60"/>
      <c r="G114" s="107"/>
    </row>
    <row r="115" spans="1:12" x14ac:dyDescent="0.3">
      <c r="A115" s="3" t="s">
        <v>84</v>
      </c>
      <c r="D115" s="1" t="s">
        <v>83</v>
      </c>
      <c r="F115" s="60"/>
      <c r="G115" s="107"/>
    </row>
    <row r="116" spans="1:12" ht="8.15" customHeight="1" x14ac:dyDescent="0.3">
      <c r="A116" s="3"/>
      <c r="E116" s="99"/>
    </row>
    <row r="117" spans="1:12" ht="14.5" x14ac:dyDescent="0.35">
      <c r="A117" s="9" t="s">
        <v>236</v>
      </c>
      <c r="B117" s="51"/>
      <c r="C117" s="51"/>
      <c r="D117" s="51"/>
      <c r="E117" s="97" t="s">
        <v>1</v>
      </c>
      <c r="F117" s="57" t="s">
        <v>1</v>
      </c>
      <c r="G117" s="106" t="s">
        <v>1</v>
      </c>
      <c r="H117" s="69" t="s">
        <v>1</v>
      </c>
      <c r="I117" s="130" t="s">
        <v>1</v>
      </c>
      <c r="J117" s="145" t="s">
        <v>1</v>
      </c>
      <c r="K117" s="73" t="s">
        <v>1</v>
      </c>
      <c r="L117" s="170" t="s">
        <v>1</v>
      </c>
    </row>
    <row r="118" spans="1:12" x14ac:dyDescent="0.3">
      <c r="A118" s="3" t="s">
        <v>236</v>
      </c>
      <c r="E118" s="99"/>
      <c r="H118" s="68">
        <f>1031.58*1.07</f>
        <v>1103.7906</v>
      </c>
    </row>
    <row r="119" spans="1:12" ht="5.25" customHeight="1" x14ac:dyDescent="0.3">
      <c r="A119" s="3"/>
      <c r="E119" s="99"/>
    </row>
    <row r="120" spans="1:12" ht="14.5" x14ac:dyDescent="0.35">
      <c r="A120" s="9" t="s">
        <v>90</v>
      </c>
      <c r="B120" s="51"/>
      <c r="C120" s="51"/>
      <c r="D120" s="51"/>
      <c r="E120" s="97" t="s">
        <v>1</v>
      </c>
      <c r="F120" s="57" t="s">
        <v>1</v>
      </c>
      <c r="G120" s="106" t="s">
        <v>1</v>
      </c>
      <c r="H120" s="66" t="s">
        <v>1</v>
      </c>
      <c r="I120" s="130" t="s">
        <v>1</v>
      </c>
      <c r="J120" s="145" t="s">
        <v>1</v>
      </c>
      <c r="K120" s="73" t="s">
        <v>1</v>
      </c>
      <c r="L120" s="170" t="s">
        <v>1</v>
      </c>
    </row>
    <row r="121" spans="1:12" x14ac:dyDescent="0.3">
      <c r="A121" s="3" t="s">
        <v>18</v>
      </c>
      <c r="D121" s="1" t="s">
        <v>91</v>
      </c>
      <c r="E121" s="98">
        <f>478.95*1.07</f>
        <v>512.47649999999999</v>
      </c>
      <c r="F121" s="60">
        <f>478.95*1.07</f>
        <v>512.47649999999999</v>
      </c>
      <c r="G121" s="107"/>
      <c r="H121" s="68">
        <f>478.95*1.07</f>
        <v>512.47649999999999</v>
      </c>
      <c r="J121" s="146">
        <f>478.95*1.07</f>
        <v>512.47649999999999</v>
      </c>
      <c r="K121" s="76">
        <f>478.95*1.07</f>
        <v>512.47649999999999</v>
      </c>
    </row>
    <row r="122" spans="1:12" x14ac:dyDescent="0.3">
      <c r="A122" s="3" t="s">
        <v>18</v>
      </c>
      <c r="D122" s="1" t="s">
        <v>92</v>
      </c>
      <c r="E122" s="98">
        <f>1106.14*1.07</f>
        <v>1183.5698000000002</v>
      </c>
      <c r="F122" s="60">
        <f>1106.14*1.07</f>
        <v>1183.5698000000002</v>
      </c>
      <c r="G122" s="107"/>
      <c r="H122" s="68">
        <f>1106.14*1.07</f>
        <v>1183.5698000000002</v>
      </c>
      <c r="J122" s="146">
        <f>1106.14*1.07</f>
        <v>1183.5698000000002</v>
      </c>
      <c r="K122" s="76">
        <f>1106.14*1.07</f>
        <v>1183.5698000000002</v>
      </c>
    </row>
    <row r="123" spans="1:12" x14ac:dyDescent="0.3">
      <c r="A123" s="3" t="s">
        <v>18</v>
      </c>
      <c r="D123" s="1" t="s">
        <v>93</v>
      </c>
      <c r="E123" s="98">
        <f>616.67*1.07</f>
        <v>659.83690000000001</v>
      </c>
      <c r="F123" s="60">
        <f>616.67*1.07</f>
        <v>659.83690000000001</v>
      </c>
      <c r="G123" s="107"/>
      <c r="H123" s="68">
        <f>616.67*1.07</f>
        <v>659.83690000000001</v>
      </c>
      <c r="J123" s="146">
        <f>616.67*1.07</f>
        <v>659.83690000000001</v>
      </c>
      <c r="K123" s="76">
        <f>616.67*1.07</f>
        <v>659.83690000000001</v>
      </c>
    </row>
    <row r="124" spans="1:12" x14ac:dyDescent="0.3">
      <c r="A124" s="3" t="s">
        <v>18</v>
      </c>
      <c r="D124" s="1" t="s">
        <v>94</v>
      </c>
      <c r="E124" s="98">
        <f>956.14*1.07</f>
        <v>1023.0698000000001</v>
      </c>
      <c r="F124" s="60">
        <f>956.14*1.07</f>
        <v>1023.0698000000001</v>
      </c>
      <c r="G124" s="107"/>
      <c r="H124" s="68">
        <f>956.14*1.07</f>
        <v>1023.0698000000001</v>
      </c>
      <c r="J124" s="146">
        <f>956.14*1.07</f>
        <v>1023.0698000000001</v>
      </c>
      <c r="K124" s="76">
        <f>956.14*1.07</f>
        <v>1023.0698000000001</v>
      </c>
    </row>
    <row r="125" spans="1:12" x14ac:dyDescent="0.3">
      <c r="A125" s="3" t="s">
        <v>80</v>
      </c>
      <c r="D125" s="1" t="s">
        <v>95</v>
      </c>
      <c r="F125" s="62"/>
      <c r="G125" s="107"/>
    </row>
    <row r="126" spans="1:12" ht="8.15" customHeight="1" x14ac:dyDescent="0.3">
      <c r="A126" s="3"/>
      <c r="E126" s="99"/>
    </row>
    <row r="127" spans="1:12" ht="14.5" x14ac:dyDescent="0.35">
      <c r="A127" s="9" t="s">
        <v>96</v>
      </c>
      <c r="B127" s="51"/>
      <c r="C127" s="51"/>
      <c r="D127" s="51"/>
      <c r="E127" s="97" t="s">
        <v>1</v>
      </c>
      <c r="F127" s="57" t="s">
        <v>1</v>
      </c>
      <c r="G127" s="106" t="s">
        <v>1</v>
      </c>
      <c r="H127" s="66" t="s">
        <v>1</v>
      </c>
      <c r="I127" s="130" t="s">
        <v>1</v>
      </c>
      <c r="J127" s="145" t="s">
        <v>1</v>
      </c>
      <c r="K127" s="73" t="s">
        <v>1</v>
      </c>
      <c r="L127" s="170" t="s">
        <v>1</v>
      </c>
    </row>
    <row r="128" spans="1:12" x14ac:dyDescent="0.3">
      <c r="A128" s="3" t="s">
        <v>18</v>
      </c>
      <c r="E128" s="98">
        <f>413.16*1.07</f>
        <v>442.08120000000008</v>
      </c>
      <c r="F128" s="60">
        <f>413.16*1.07</f>
        <v>442.08120000000008</v>
      </c>
      <c r="G128" s="107"/>
      <c r="H128" s="68">
        <f>413.16*1.07</f>
        <v>442.08120000000008</v>
      </c>
    </row>
    <row r="129" spans="1:12" x14ac:dyDescent="0.3">
      <c r="A129" s="3" t="s">
        <v>80</v>
      </c>
      <c r="D129" s="1" t="s">
        <v>95</v>
      </c>
      <c r="F129" s="62"/>
      <c r="G129" s="107"/>
    </row>
    <row r="130" spans="1:12" ht="8.15" customHeight="1" x14ac:dyDescent="0.3">
      <c r="A130" s="3"/>
      <c r="E130" s="99"/>
    </row>
    <row r="131" spans="1:12" ht="14.5" x14ac:dyDescent="0.35">
      <c r="A131" s="9" t="s">
        <v>97</v>
      </c>
      <c r="B131" s="51"/>
      <c r="C131" s="51"/>
      <c r="D131" s="51"/>
      <c r="E131" s="97" t="s">
        <v>1</v>
      </c>
      <c r="F131" s="57" t="s">
        <v>1</v>
      </c>
      <c r="G131" s="106" t="s">
        <v>1</v>
      </c>
      <c r="H131" s="66" t="s">
        <v>1</v>
      </c>
      <c r="I131" s="130" t="s">
        <v>1</v>
      </c>
      <c r="J131" s="145" t="s">
        <v>1</v>
      </c>
      <c r="K131" s="73" t="s">
        <v>1</v>
      </c>
      <c r="L131" s="170" t="s">
        <v>1</v>
      </c>
    </row>
    <row r="132" spans="1:12" x14ac:dyDescent="0.3">
      <c r="A132" s="3"/>
      <c r="E132" s="98">
        <f>967.54*1.07</f>
        <v>1035.2678000000001</v>
      </c>
      <c r="F132" s="60">
        <f>967.54*1.07</f>
        <v>1035.2678000000001</v>
      </c>
      <c r="G132" s="107"/>
      <c r="H132" s="68">
        <f>967.54*1.07</f>
        <v>1035.2678000000001</v>
      </c>
    </row>
    <row r="133" spans="1:12" ht="4.5" customHeight="1" thickBot="1" x14ac:dyDescent="0.35">
      <c r="A133" s="3"/>
      <c r="E133" s="99"/>
    </row>
    <row r="134" spans="1:12" ht="52.5" customHeight="1" thickBot="1" x14ac:dyDescent="0.35">
      <c r="A134" s="321" t="s">
        <v>244</v>
      </c>
      <c r="B134" s="322"/>
      <c r="C134" s="322"/>
      <c r="D134" s="322"/>
      <c r="E134" s="322"/>
      <c r="F134" s="322"/>
      <c r="G134" s="322"/>
      <c r="H134" s="322"/>
      <c r="I134" s="322"/>
      <c r="J134" s="322"/>
      <c r="K134" s="322"/>
      <c r="L134" s="323"/>
    </row>
    <row r="135" spans="1:12" x14ac:dyDescent="0.3">
      <c r="A135" s="45" t="s">
        <v>13</v>
      </c>
      <c r="B135" s="45"/>
      <c r="C135" s="45"/>
      <c r="D135" s="45"/>
      <c r="E135" s="91"/>
    </row>
    <row r="136" spans="1:12" ht="5.25" customHeight="1" thickBot="1" x14ac:dyDescent="0.35">
      <c r="A136" s="45"/>
      <c r="B136" s="45"/>
      <c r="C136" s="45"/>
      <c r="D136" s="45"/>
      <c r="E136" s="91"/>
    </row>
    <row r="137" spans="1:12" ht="16" thickBot="1" x14ac:dyDescent="0.4">
      <c r="A137" s="324" t="s">
        <v>104</v>
      </c>
      <c r="B137" s="325"/>
      <c r="C137" s="325"/>
      <c r="D137" s="325"/>
      <c r="E137" s="325"/>
      <c r="F137" s="325"/>
      <c r="G137" s="325"/>
      <c r="H137" s="325"/>
      <c r="I137" s="325"/>
      <c r="J137" s="325"/>
      <c r="K137" s="325"/>
      <c r="L137" s="326"/>
    </row>
    <row r="138" spans="1:12" ht="4.5" customHeight="1" x14ac:dyDescent="0.3">
      <c r="A138" s="9"/>
      <c r="B138" s="49"/>
      <c r="C138" s="49"/>
      <c r="D138" s="49"/>
      <c r="E138" s="93"/>
    </row>
    <row r="139" spans="1:12" x14ac:dyDescent="0.3">
      <c r="A139" s="9" t="s">
        <v>105</v>
      </c>
      <c r="B139" s="49"/>
      <c r="C139" s="49"/>
      <c r="D139" s="49"/>
      <c r="E139" s="93"/>
      <c r="F139" s="56"/>
      <c r="G139" s="104"/>
    </row>
    <row r="140" spans="1:12" ht="8.15" customHeight="1" x14ac:dyDescent="0.3">
      <c r="A140" s="9"/>
      <c r="B140" s="49"/>
      <c r="C140" s="49"/>
      <c r="D140" s="49"/>
      <c r="E140" s="93"/>
      <c r="F140" s="56"/>
      <c r="G140" s="104"/>
    </row>
    <row r="141" spans="1:12" x14ac:dyDescent="0.3">
      <c r="A141" s="9" t="s">
        <v>67</v>
      </c>
      <c r="B141" s="11"/>
      <c r="C141" s="4"/>
      <c r="D141" s="4"/>
      <c r="E141" s="94" t="s">
        <v>66</v>
      </c>
      <c r="F141" s="157" t="s">
        <v>66</v>
      </c>
      <c r="G141" s="158" t="s">
        <v>66</v>
      </c>
      <c r="H141" s="120" t="s">
        <v>66</v>
      </c>
      <c r="I141" s="130" t="s">
        <v>66</v>
      </c>
      <c r="J141" s="141" t="s">
        <v>66</v>
      </c>
      <c r="K141" s="137" t="s">
        <v>66</v>
      </c>
      <c r="L141" s="121" t="s">
        <v>66</v>
      </c>
    </row>
    <row r="142" spans="1:12" x14ac:dyDescent="0.3">
      <c r="A142" s="3" t="s">
        <v>14</v>
      </c>
      <c r="B142" s="4"/>
      <c r="C142" s="4"/>
      <c r="D142" s="4"/>
      <c r="E142" s="95">
        <v>300</v>
      </c>
      <c r="F142" s="58">
        <v>300</v>
      </c>
      <c r="G142" s="108">
        <v>300</v>
      </c>
      <c r="H142" s="67">
        <v>300</v>
      </c>
      <c r="I142" s="135">
        <v>300</v>
      </c>
      <c r="J142" s="142">
        <v>300</v>
      </c>
      <c r="K142" s="74">
        <v>300</v>
      </c>
      <c r="L142" s="171">
        <v>300</v>
      </c>
    </row>
    <row r="143" spans="1:12" x14ac:dyDescent="0.3">
      <c r="A143" s="3" t="s">
        <v>108</v>
      </c>
      <c r="B143" s="4"/>
      <c r="C143" s="13"/>
      <c r="D143" s="13"/>
      <c r="E143" s="95">
        <v>300</v>
      </c>
      <c r="F143" s="58">
        <v>300</v>
      </c>
      <c r="G143" s="108">
        <v>300</v>
      </c>
      <c r="H143" s="67">
        <v>300</v>
      </c>
      <c r="I143" s="135">
        <v>300</v>
      </c>
      <c r="J143" s="142">
        <v>300</v>
      </c>
      <c r="K143" s="74">
        <v>300</v>
      </c>
      <c r="L143" s="171">
        <v>300</v>
      </c>
    </row>
    <row r="144" spans="1:12" x14ac:dyDescent="0.3">
      <c r="A144" s="3" t="s">
        <v>106</v>
      </c>
      <c r="B144" s="4"/>
      <c r="E144" s="95">
        <f>65*1.06</f>
        <v>68.900000000000006</v>
      </c>
      <c r="F144" s="58">
        <f>65*1.06</f>
        <v>68.900000000000006</v>
      </c>
      <c r="G144" s="108">
        <f>65*1.06</f>
        <v>68.900000000000006</v>
      </c>
      <c r="H144" s="67">
        <f>65*1.06</f>
        <v>68.900000000000006</v>
      </c>
    </row>
    <row r="145" spans="1:12" ht="8.15" customHeight="1" x14ac:dyDescent="0.3">
      <c r="A145" s="42"/>
      <c r="B145" s="50"/>
      <c r="C145" s="50"/>
      <c r="D145" s="50"/>
      <c r="E145" s="96"/>
      <c r="F145" s="59"/>
      <c r="G145" s="105"/>
      <c r="H145" s="89"/>
      <c r="I145" s="131"/>
      <c r="J145" s="143"/>
      <c r="K145" s="75"/>
      <c r="L145" s="114"/>
    </row>
    <row r="146" spans="1:12" ht="8.15" customHeight="1" x14ac:dyDescent="0.3">
      <c r="A146" s="9"/>
      <c r="B146" s="49"/>
      <c r="C146" s="49"/>
      <c r="D146" s="49"/>
      <c r="E146" s="93"/>
      <c r="F146" s="56"/>
      <c r="G146" s="104"/>
    </row>
    <row r="147" spans="1:12" x14ac:dyDescent="0.3">
      <c r="A147" s="9" t="s">
        <v>107</v>
      </c>
      <c r="B147" s="49"/>
      <c r="C147" s="49"/>
      <c r="D147" s="49"/>
      <c r="E147" s="94" t="s">
        <v>1</v>
      </c>
      <c r="F147" s="157" t="s">
        <v>1</v>
      </c>
      <c r="G147" s="158" t="s">
        <v>1</v>
      </c>
      <c r="H147" s="120" t="s">
        <v>1</v>
      </c>
      <c r="I147" s="130" t="s">
        <v>1</v>
      </c>
      <c r="J147" s="141" t="s">
        <v>1</v>
      </c>
      <c r="K147" s="137" t="s">
        <v>1</v>
      </c>
      <c r="L147" s="121" t="s">
        <v>1</v>
      </c>
    </row>
    <row r="148" spans="1:12" ht="8.15" customHeight="1" x14ac:dyDescent="0.3">
      <c r="A148" s="9"/>
      <c r="B148" s="49"/>
      <c r="C148" s="49"/>
      <c r="D148" s="49"/>
      <c r="E148" s="93"/>
      <c r="F148" s="56"/>
      <c r="G148" s="104"/>
    </row>
    <row r="149" spans="1:12" x14ac:dyDescent="0.3">
      <c r="A149" s="3" t="s">
        <v>14</v>
      </c>
      <c r="B149" s="4"/>
      <c r="C149" s="4"/>
      <c r="D149" s="4"/>
      <c r="E149" s="95">
        <f t="shared" ref="E149:L150" si="0">65.79*1.06</f>
        <v>69.737400000000008</v>
      </c>
      <c r="F149" s="58">
        <f t="shared" si="0"/>
        <v>69.737400000000008</v>
      </c>
      <c r="G149" s="108">
        <f t="shared" si="0"/>
        <v>69.737400000000008</v>
      </c>
      <c r="H149" s="67">
        <f t="shared" si="0"/>
        <v>69.737400000000008</v>
      </c>
      <c r="I149" s="135">
        <f t="shared" si="0"/>
        <v>69.737400000000008</v>
      </c>
      <c r="J149" s="142">
        <f t="shared" si="0"/>
        <v>69.737400000000008</v>
      </c>
      <c r="K149" s="74">
        <f t="shared" si="0"/>
        <v>69.737400000000008</v>
      </c>
      <c r="L149" s="171">
        <f t="shared" si="0"/>
        <v>69.737400000000008</v>
      </c>
    </row>
    <row r="150" spans="1:12" x14ac:dyDescent="0.3">
      <c r="A150" s="3" t="s">
        <v>108</v>
      </c>
      <c r="B150" s="4"/>
      <c r="C150" s="4"/>
      <c r="D150" s="14"/>
      <c r="E150" s="95">
        <f t="shared" si="0"/>
        <v>69.737400000000008</v>
      </c>
      <c r="F150" s="58">
        <f t="shared" si="0"/>
        <v>69.737400000000008</v>
      </c>
      <c r="G150" s="108">
        <f t="shared" si="0"/>
        <v>69.737400000000008</v>
      </c>
      <c r="H150" s="67">
        <f t="shared" si="0"/>
        <v>69.737400000000008</v>
      </c>
      <c r="I150" s="135">
        <f t="shared" si="0"/>
        <v>69.737400000000008</v>
      </c>
      <c r="J150" s="142">
        <f t="shared" si="0"/>
        <v>69.737400000000008</v>
      </c>
      <c r="K150" s="74">
        <f t="shared" si="0"/>
        <v>69.737400000000008</v>
      </c>
      <c r="L150" s="171">
        <f t="shared" si="0"/>
        <v>69.737400000000008</v>
      </c>
    </row>
    <row r="151" spans="1:12" x14ac:dyDescent="0.3">
      <c r="A151" s="42" t="s">
        <v>106</v>
      </c>
      <c r="B151" s="29"/>
      <c r="C151" s="29"/>
      <c r="D151" s="50"/>
      <c r="E151" s="115" t="s">
        <v>109</v>
      </c>
      <c r="F151" s="63" t="s">
        <v>109</v>
      </c>
      <c r="G151" s="116" t="s">
        <v>109</v>
      </c>
      <c r="H151" s="70" t="s">
        <v>109</v>
      </c>
      <c r="I151" s="131"/>
      <c r="J151" s="143"/>
      <c r="K151" s="75"/>
      <c r="L151" s="114"/>
    </row>
    <row r="152" spans="1:12" ht="6.75" customHeight="1" thickBot="1" x14ac:dyDescent="0.35">
      <c r="A152" s="27"/>
      <c r="B152" s="27"/>
      <c r="C152" s="27"/>
      <c r="D152" s="27"/>
    </row>
    <row r="153" spans="1:12" ht="52.5" customHeight="1" thickBot="1" x14ac:dyDescent="0.35">
      <c r="A153" s="321" t="s">
        <v>244</v>
      </c>
      <c r="B153" s="322"/>
      <c r="C153" s="322"/>
      <c r="D153" s="322"/>
      <c r="E153" s="322"/>
      <c r="F153" s="322"/>
      <c r="G153" s="322"/>
      <c r="H153" s="322"/>
      <c r="I153" s="322"/>
      <c r="J153" s="322"/>
      <c r="K153" s="322"/>
      <c r="L153" s="323"/>
    </row>
    <row r="154" spans="1:12" x14ac:dyDescent="0.3">
      <c r="A154" s="45" t="s">
        <v>13</v>
      </c>
      <c r="B154" s="45"/>
      <c r="C154" s="45"/>
      <c r="D154" s="45"/>
      <c r="E154" s="91"/>
    </row>
    <row r="155" spans="1:12" ht="7.5" customHeight="1" thickBot="1" x14ac:dyDescent="0.5">
      <c r="A155" s="48"/>
      <c r="B155" s="48"/>
      <c r="C155" s="48"/>
      <c r="D155" s="48"/>
      <c r="E155" s="92"/>
    </row>
    <row r="156" spans="1:12" ht="16" thickBot="1" x14ac:dyDescent="0.4">
      <c r="A156" s="324" t="s">
        <v>173</v>
      </c>
      <c r="B156" s="325"/>
      <c r="C156" s="325"/>
      <c r="D156" s="325"/>
      <c r="E156" s="325"/>
      <c r="F156" s="325"/>
      <c r="G156" s="325"/>
      <c r="H156" s="325"/>
      <c r="I156" s="325"/>
      <c r="J156" s="325"/>
      <c r="K156" s="325"/>
      <c r="L156" s="326"/>
    </row>
    <row r="157" spans="1:12" ht="6" customHeight="1" x14ac:dyDescent="0.3">
      <c r="A157" s="9"/>
      <c r="B157" s="49"/>
      <c r="C157" s="49"/>
      <c r="D157" s="49"/>
      <c r="E157" s="93"/>
    </row>
    <row r="158" spans="1:12" x14ac:dyDescent="0.3">
      <c r="A158" s="9" t="s">
        <v>174</v>
      </c>
      <c r="B158" s="49"/>
      <c r="C158" s="49"/>
      <c r="D158" s="49"/>
      <c r="E158" s="93"/>
    </row>
    <row r="159" spans="1:12" ht="8.15" customHeight="1" x14ac:dyDescent="0.3">
      <c r="A159" s="3"/>
      <c r="E159" s="93"/>
    </row>
    <row r="160" spans="1:12" x14ac:dyDescent="0.3">
      <c r="A160" s="9" t="s">
        <v>175</v>
      </c>
      <c r="B160" s="49"/>
      <c r="C160" s="49"/>
      <c r="D160" s="49"/>
      <c r="E160" s="97" t="s">
        <v>1</v>
      </c>
      <c r="F160" s="57" t="s">
        <v>1</v>
      </c>
      <c r="G160" s="158" t="s">
        <v>1</v>
      </c>
      <c r="H160" s="120" t="s">
        <v>1</v>
      </c>
      <c r="I160" s="130" t="s">
        <v>1</v>
      </c>
      <c r="J160" s="141" t="s">
        <v>1</v>
      </c>
      <c r="K160" s="73" t="s">
        <v>1</v>
      </c>
    </row>
    <row r="161" spans="1:12" x14ac:dyDescent="0.3">
      <c r="A161" s="3" t="s">
        <v>40</v>
      </c>
      <c r="C161" s="1" t="s">
        <v>5</v>
      </c>
      <c r="D161" s="1" t="s">
        <v>6</v>
      </c>
      <c r="E161" s="98">
        <f>-0.8036*1.07</f>
        <v>-0.85985200000000006</v>
      </c>
      <c r="F161" s="60">
        <f>-0.8036*1.07</f>
        <v>-0.85985200000000006</v>
      </c>
      <c r="J161" s="150">
        <f>-1.2419*1.07</f>
        <v>-1.3288330000000002</v>
      </c>
      <c r="K161" s="79">
        <f>-1.2419*1.07</f>
        <v>-1.3288330000000002</v>
      </c>
    </row>
    <row r="162" spans="1:12" ht="8.15" customHeight="1" x14ac:dyDescent="0.3">
      <c r="A162" s="3"/>
      <c r="E162" s="99"/>
    </row>
    <row r="163" spans="1:12" x14ac:dyDescent="0.3">
      <c r="A163" s="9" t="s">
        <v>176</v>
      </c>
      <c r="B163" s="49"/>
      <c r="C163" s="49"/>
      <c r="D163" s="49"/>
      <c r="E163" s="93"/>
      <c r="F163" s="56"/>
      <c r="J163" s="140"/>
      <c r="K163" s="72"/>
    </row>
    <row r="164" spans="1:12" ht="8.15" customHeight="1" x14ac:dyDescent="0.3">
      <c r="A164" s="3"/>
      <c r="E164" s="99"/>
    </row>
    <row r="165" spans="1:12" x14ac:dyDescent="0.3">
      <c r="A165" s="9" t="s">
        <v>181</v>
      </c>
      <c r="B165" s="49"/>
      <c r="C165" s="49"/>
      <c r="D165" s="49"/>
      <c r="E165" s="94" t="s">
        <v>1</v>
      </c>
      <c r="F165" s="157" t="s">
        <v>1</v>
      </c>
      <c r="G165" s="158" t="s">
        <v>1</v>
      </c>
      <c r="H165" s="120" t="s">
        <v>1</v>
      </c>
      <c r="I165" s="130" t="s">
        <v>1</v>
      </c>
      <c r="J165" s="141" t="s">
        <v>1</v>
      </c>
      <c r="K165" s="78" t="s">
        <v>1</v>
      </c>
      <c r="L165" s="172" t="s">
        <v>1</v>
      </c>
    </row>
    <row r="166" spans="1:12" x14ac:dyDescent="0.3">
      <c r="A166" s="3" t="s">
        <v>3</v>
      </c>
      <c r="D166" s="1" t="s">
        <v>3</v>
      </c>
      <c r="E166" s="98">
        <f>-41.86*1.06</f>
        <v>-44.371600000000001</v>
      </c>
      <c r="F166" s="60">
        <f>-41.86*1.06</f>
        <v>-44.371600000000001</v>
      </c>
      <c r="G166" s="107">
        <f>-41.86*1.06</f>
        <v>-44.371600000000001</v>
      </c>
      <c r="H166" s="68">
        <f>-60.67*1.06</f>
        <v>-64.310200000000009</v>
      </c>
      <c r="I166" s="133">
        <f>-60.67*1.06</f>
        <v>-64.310200000000009</v>
      </c>
      <c r="J166" s="146">
        <f>-22.06*1.06</f>
        <v>-23.383600000000001</v>
      </c>
      <c r="K166" s="76">
        <f>-22.06*1.06</f>
        <v>-23.383600000000001</v>
      </c>
      <c r="L166" s="173">
        <f>-22.06*1.06</f>
        <v>-23.383600000000001</v>
      </c>
    </row>
    <row r="167" spans="1:12" x14ac:dyDescent="0.3">
      <c r="A167" s="3" t="s">
        <v>110</v>
      </c>
      <c r="C167" s="1" t="s">
        <v>177</v>
      </c>
      <c r="D167" s="1" t="s">
        <v>114</v>
      </c>
      <c r="E167" s="98">
        <f>-4.18*1.06</f>
        <v>-4.4307999999999996</v>
      </c>
      <c r="F167" s="60">
        <f>-4.18*1.06</f>
        <v>-4.4307999999999996</v>
      </c>
      <c r="G167" s="107">
        <f>-4.18*1.06</f>
        <v>-4.4307999999999996</v>
      </c>
      <c r="H167" s="68">
        <f>-6.09*1.06</f>
        <v>-6.4554</v>
      </c>
      <c r="I167" s="133">
        <f>-6.09*1.06</f>
        <v>-6.4554</v>
      </c>
      <c r="J167" s="146">
        <f>-6.62*1.06</f>
        <v>-7.0172000000000008</v>
      </c>
      <c r="K167" s="76">
        <f>-6.62*1.06</f>
        <v>-7.0172000000000008</v>
      </c>
      <c r="L167" s="173">
        <f>-6.62*1.06</f>
        <v>-7.0172000000000008</v>
      </c>
    </row>
    <row r="168" spans="1:12" ht="8.15" customHeight="1" x14ac:dyDescent="0.3">
      <c r="A168" s="3"/>
      <c r="E168" s="99"/>
    </row>
    <row r="169" spans="1:12" x14ac:dyDescent="0.3">
      <c r="A169" s="9" t="s">
        <v>233</v>
      </c>
      <c r="B169" s="49"/>
      <c r="C169" s="49"/>
      <c r="D169" s="49"/>
      <c r="E169" s="94" t="s">
        <v>1</v>
      </c>
      <c r="F169" s="157" t="s">
        <v>1</v>
      </c>
      <c r="G169" s="158" t="s">
        <v>1</v>
      </c>
      <c r="H169" s="120" t="s">
        <v>1</v>
      </c>
      <c r="I169" s="130" t="s">
        <v>1</v>
      </c>
      <c r="J169" s="141" t="s">
        <v>1</v>
      </c>
      <c r="L169" s="113"/>
    </row>
    <row r="170" spans="1:12" x14ac:dyDescent="0.3">
      <c r="A170" s="3" t="s">
        <v>3</v>
      </c>
      <c r="C170" s="1" t="s">
        <v>183</v>
      </c>
      <c r="E170" s="98">
        <f>-39.02*1.06</f>
        <v>-41.361200000000004</v>
      </c>
    </row>
    <row r="171" spans="1:12" x14ac:dyDescent="0.3">
      <c r="A171" s="3" t="s">
        <v>3</v>
      </c>
      <c r="C171" s="1" t="s">
        <v>184</v>
      </c>
      <c r="E171" s="98">
        <f>-19.51*1.06</f>
        <v>-20.680600000000002</v>
      </c>
    </row>
    <row r="172" spans="1:12" ht="8.15" customHeight="1" x14ac:dyDescent="0.3">
      <c r="A172" s="3"/>
      <c r="E172" s="99"/>
    </row>
    <row r="173" spans="1:12" x14ac:dyDescent="0.3">
      <c r="A173" s="9" t="s">
        <v>178</v>
      </c>
      <c r="B173" s="49"/>
      <c r="C173" s="49"/>
      <c r="D173" s="49"/>
      <c r="E173" s="93"/>
      <c r="F173" s="56"/>
    </row>
    <row r="174" spans="1:12" ht="8.15" customHeight="1" x14ac:dyDescent="0.3">
      <c r="A174" s="3"/>
      <c r="E174" s="99"/>
    </row>
    <row r="175" spans="1:12" x14ac:dyDescent="0.3">
      <c r="A175" s="9" t="s">
        <v>179</v>
      </c>
      <c r="B175" s="49"/>
      <c r="C175" s="49"/>
      <c r="D175" s="49"/>
      <c r="E175" s="94" t="s">
        <v>1</v>
      </c>
      <c r="F175" s="157" t="s">
        <v>1</v>
      </c>
      <c r="G175" s="158" t="s">
        <v>1</v>
      </c>
      <c r="H175" s="120" t="s">
        <v>1</v>
      </c>
      <c r="I175" s="130" t="s">
        <v>1</v>
      </c>
      <c r="J175" s="141" t="s">
        <v>1</v>
      </c>
    </row>
    <row r="176" spans="1:12" x14ac:dyDescent="0.3">
      <c r="A176" s="3" t="s">
        <v>149</v>
      </c>
      <c r="C176" s="52" t="s">
        <v>183</v>
      </c>
      <c r="E176" s="98">
        <f>-993.816</f>
        <v>-993.81600000000003</v>
      </c>
      <c r="F176" s="60">
        <f>-993.816</f>
        <v>-993.81600000000003</v>
      </c>
      <c r="G176" s="107">
        <f>-993.816</f>
        <v>-993.81600000000003</v>
      </c>
    </row>
    <row r="177" spans="1:12" x14ac:dyDescent="0.3">
      <c r="A177" s="3" t="s">
        <v>149</v>
      </c>
      <c r="C177" s="52" t="s">
        <v>184</v>
      </c>
      <c r="E177" s="98">
        <f>E176*0.5</f>
        <v>-496.90800000000002</v>
      </c>
      <c r="F177" s="60">
        <f>F176*0.5</f>
        <v>-496.90800000000002</v>
      </c>
      <c r="G177" s="107">
        <f>G176*0.5</f>
        <v>-496.90800000000002</v>
      </c>
    </row>
    <row r="178" spans="1:12" ht="8.15" customHeight="1" x14ac:dyDescent="0.3">
      <c r="A178" s="3"/>
      <c r="E178" s="99"/>
    </row>
    <row r="179" spans="1:12" x14ac:dyDescent="0.3">
      <c r="A179" s="9" t="s">
        <v>180</v>
      </c>
      <c r="B179" s="49"/>
      <c r="C179" s="49"/>
      <c r="D179" s="49"/>
      <c r="E179" s="94" t="s">
        <v>1</v>
      </c>
      <c r="F179" s="157" t="s">
        <v>1</v>
      </c>
      <c r="G179" s="158" t="s">
        <v>1</v>
      </c>
      <c r="H179" s="120" t="s">
        <v>1</v>
      </c>
      <c r="I179" s="130" t="s">
        <v>1</v>
      </c>
      <c r="J179" s="141" t="s">
        <v>1</v>
      </c>
      <c r="K179" s="78" t="s">
        <v>1</v>
      </c>
      <c r="L179" s="172" t="s">
        <v>1</v>
      </c>
    </row>
    <row r="180" spans="1:12" x14ac:dyDescent="0.3">
      <c r="A180" s="3" t="s">
        <v>149</v>
      </c>
      <c r="C180" s="52" t="s">
        <v>183</v>
      </c>
      <c r="E180" s="98">
        <v>-82.82</v>
      </c>
      <c r="F180" s="60">
        <v>-82.82</v>
      </c>
      <c r="G180" s="107">
        <v>-82.82</v>
      </c>
      <c r="H180" s="68">
        <v>-82.82</v>
      </c>
      <c r="I180" s="133">
        <v>-82.82</v>
      </c>
      <c r="J180" s="146">
        <v>-82.82</v>
      </c>
      <c r="K180" s="76">
        <v>-82.82</v>
      </c>
      <c r="L180" s="173">
        <v>-30</v>
      </c>
    </row>
    <row r="181" spans="1:12" x14ac:dyDescent="0.3">
      <c r="A181" s="3" t="s">
        <v>149</v>
      </c>
      <c r="C181" s="52" t="s">
        <v>184</v>
      </c>
      <c r="E181" s="98">
        <f>E180*0.5</f>
        <v>-41.41</v>
      </c>
      <c r="F181" s="60">
        <f>F180*0.5</f>
        <v>-41.41</v>
      </c>
      <c r="G181" s="107">
        <f>G180*0.5</f>
        <v>-41.41</v>
      </c>
      <c r="H181" s="68">
        <f>H180/2</f>
        <v>-41.41</v>
      </c>
      <c r="I181" s="133">
        <v>-41.41</v>
      </c>
      <c r="J181" s="146">
        <v>-41.41</v>
      </c>
      <c r="K181" s="76">
        <v>-41.41</v>
      </c>
      <c r="L181" s="173">
        <v>-15</v>
      </c>
    </row>
    <row r="182" spans="1:12" ht="8.15" customHeight="1" x14ac:dyDescent="0.3">
      <c r="A182" s="3"/>
      <c r="E182" s="99"/>
    </row>
    <row r="183" spans="1:12" x14ac:dyDescent="0.3">
      <c r="A183" s="9" t="s">
        <v>182</v>
      </c>
      <c r="B183" s="49"/>
      <c r="C183" s="49"/>
      <c r="D183" s="49"/>
      <c r="E183" s="93"/>
      <c r="F183" s="56"/>
      <c r="J183" s="140"/>
      <c r="K183" s="72"/>
      <c r="L183" s="113"/>
    </row>
    <row r="184" spans="1:12" ht="8.15" customHeight="1" x14ac:dyDescent="0.3">
      <c r="A184" s="3"/>
      <c r="E184" s="99"/>
    </row>
    <row r="185" spans="1:12" x14ac:dyDescent="0.3">
      <c r="A185" s="9" t="s">
        <v>185</v>
      </c>
      <c r="B185" s="49"/>
      <c r="C185" s="49"/>
      <c r="D185" s="49"/>
      <c r="E185" s="94" t="s">
        <v>1</v>
      </c>
      <c r="F185" s="157" t="s">
        <v>1</v>
      </c>
      <c r="G185" s="158" t="s">
        <v>1</v>
      </c>
      <c r="H185" s="120" t="s">
        <v>1</v>
      </c>
      <c r="I185" s="130" t="s">
        <v>1</v>
      </c>
      <c r="J185" s="141" t="s">
        <v>1</v>
      </c>
    </row>
    <row r="186" spans="1:12" x14ac:dyDescent="0.3">
      <c r="A186" s="3" t="s">
        <v>162</v>
      </c>
      <c r="C186" s="52" t="s">
        <v>183</v>
      </c>
      <c r="E186" s="98">
        <f>-940.03*1.06</f>
        <v>-996.43180000000007</v>
      </c>
      <c r="F186" s="60">
        <f>-940.03*1.06</f>
        <v>-996.43180000000007</v>
      </c>
    </row>
    <row r="187" spans="1:12" x14ac:dyDescent="0.3">
      <c r="A187" s="3" t="s">
        <v>162</v>
      </c>
      <c r="C187" s="52" t="s">
        <v>184</v>
      </c>
      <c r="E187" s="98">
        <f>E186*0.5</f>
        <v>-498.21590000000003</v>
      </c>
      <c r="F187" s="60">
        <f>F186*0.5</f>
        <v>-498.21590000000003</v>
      </c>
    </row>
    <row r="188" spans="1:12" ht="8.15" customHeight="1" x14ac:dyDescent="0.3">
      <c r="A188" s="3"/>
      <c r="E188" s="99"/>
    </row>
    <row r="189" spans="1:12" x14ac:dyDescent="0.3">
      <c r="A189" s="9" t="s">
        <v>186</v>
      </c>
      <c r="B189" s="49"/>
      <c r="C189" s="49"/>
      <c r="D189" s="49"/>
      <c r="E189" s="94" t="s">
        <v>1</v>
      </c>
      <c r="F189" s="157" t="s">
        <v>1</v>
      </c>
      <c r="G189" s="158" t="s">
        <v>1</v>
      </c>
      <c r="H189" s="120" t="s">
        <v>1</v>
      </c>
      <c r="I189" s="130" t="s">
        <v>1</v>
      </c>
      <c r="J189" s="141" t="s">
        <v>1</v>
      </c>
      <c r="K189" s="78" t="s">
        <v>1</v>
      </c>
      <c r="L189" s="172" t="s">
        <v>1</v>
      </c>
    </row>
    <row r="190" spans="1:12" x14ac:dyDescent="0.3">
      <c r="A190" s="3" t="s">
        <v>162</v>
      </c>
      <c r="C190" s="52" t="s">
        <v>183</v>
      </c>
      <c r="E190" s="98">
        <f>-78.33*1.06</f>
        <v>-83.029800000000009</v>
      </c>
      <c r="F190" s="60">
        <f>-78.33*1.06</f>
        <v>-83.029800000000009</v>
      </c>
      <c r="G190" s="107">
        <f>-78.33*1.06</f>
        <v>-83.029800000000009</v>
      </c>
      <c r="H190" s="68">
        <f>-51.33*1.06</f>
        <v>-54.409800000000004</v>
      </c>
      <c r="I190" s="133">
        <f>-94.27*1.06</f>
        <v>-99.926199999999994</v>
      </c>
      <c r="J190" s="146">
        <f>-61.91*1.06</f>
        <v>-65.624600000000001</v>
      </c>
      <c r="K190" s="76">
        <f>-61.91*1.06</f>
        <v>-65.624600000000001</v>
      </c>
      <c r="L190" s="173">
        <f>-42.32*1.06</f>
        <v>-44.859200000000001</v>
      </c>
    </row>
    <row r="191" spans="1:12" x14ac:dyDescent="0.3">
      <c r="A191" s="3" t="s">
        <v>162</v>
      </c>
      <c r="C191" s="52" t="s">
        <v>184</v>
      </c>
      <c r="E191" s="98">
        <f>E190*0.5</f>
        <v>-41.514900000000004</v>
      </c>
      <c r="F191" s="60">
        <f>F190*0.5</f>
        <v>-41.514900000000004</v>
      </c>
      <c r="H191" s="68">
        <f>-25.66*1.06</f>
        <v>-27.1996</v>
      </c>
      <c r="I191" s="133">
        <f>-47.14*1.06</f>
        <v>-49.968400000000003</v>
      </c>
      <c r="J191" s="146">
        <f>-30.95*1.06</f>
        <v>-32.807000000000002</v>
      </c>
      <c r="K191" s="76">
        <f>-30.95*1.06</f>
        <v>-32.807000000000002</v>
      </c>
      <c r="L191" s="173">
        <f>-21.15*1.06</f>
        <v>-22.419</v>
      </c>
    </row>
    <row r="192" spans="1:12" ht="8.15" customHeight="1" x14ac:dyDescent="0.3">
      <c r="A192" s="3"/>
      <c r="E192" s="99"/>
      <c r="J192" s="149"/>
      <c r="K192" s="78"/>
      <c r="L192" s="172"/>
    </row>
    <row r="193" spans="1:12" x14ac:dyDescent="0.3">
      <c r="A193" s="9" t="s">
        <v>187</v>
      </c>
      <c r="B193" s="49"/>
      <c r="C193" s="49"/>
      <c r="D193" s="49"/>
      <c r="E193" s="93"/>
      <c r="F193" s="61"/>
      <c r="J193" s="140"/>
      <c r="K193" s="72"/>
      <c r="L193" s="113"/>
    </row>
    <row r="194" spans="1:12" ht="8.15" customHeight="1" x14ac:dyDescent="0.3">
      <c r="A194" s="3"/>
      <c r="E194" s="99"/>
      <c r="F194" s="60"/>
    </row>
    <row r="195" spans="1:12" x14ac:dyDescent="0.3">
      <c r="A195" s="9" t="s">
        <v>188</v>
      </c>
      <c r="B195" s="49"/>
      <c r="C195" s="49"/>
      <c r="D195" s="49"/>
      <c r="E195" s="94" t="s">
        <v>1</v>
      </c>
      <c r="F195" s="157" t="s">
        <v>1</v>
      </c>
      <c r="G195" s="158" t="s">
        <v>1</v>
      </c>
      <c r="H195" s="120" t="s">
        <v>1</v>
      </c>
      <c r="I195" s="130" t="s">
        <v>1</v>
      </c>
      <c r="J195" s="141" t="s">
        <v>1</v>
      </c>
      <c r="K195" s="78" t="s">
        <v>1</v>
      </c>
      <c r="L195" s="172" t="s">
        <v>1</v>
      </c>
    </row>
    <row r="196" spans="1:12" x14ac:dyDescent="0.3">
      <c r="A196" s="3" t="s">
        <v>171</v>
      </c>
      <c r="C196" s="52" t="s">
        <v>183</v>
      </c>
      <c r="E196" s="98">
        <f>-28.89*1.06</f>
        <v>-30.623400000000004</v>
      </c>
      <c r="J196" s="146">
        <f>-61.91*1.06</f>
        <v>-65.624600000000001</v>
      </c>
      <c r="K196" s="76">
        <f>-61.91*1.06</f>
        <v>-65.624600000000001</v>
      </c>
      <c r="L196" s="173">
        <f>-42.32*1.06</f>
        <v>-44.859200000000001</v>
      </c>
    </row>
    <row r="197" spans="1:12" x14ac:dyDescent="0.3">
      <c r="A197" s="3" t="s">
        <v>171</v>
      </c>
      <c r="C197" s="52" t="s">
        <v>184</v>
      </c>
      <c r="E197" s="98">
        <f>E196*0.5</f>
        <v>-15.311700000000002</v>
      </c>
      <c r="F197" s="56"/>
      <c r="J197" s="146">
        <f>-30.95*1.06</f>
        <v>-32.807000000000002</v>
      </c>
      <c r="K197" s="76">
        <f>-30.95*1.06</f>
        <v>-32.807000000000002</v>
      </c>
      <c r="L197" s="173">
        <f>-21.15*1.06</f>
        <v>-22.419</v>
      </c>
    </row>
    <row r="198" spans="1:12" ht="8.15" customHeight="1" x14ac:dyDescent="0.3">
      <c r="A198" s="42"/>
      <c r="B198" s="50"/>
      <c r="C198" s="50"/>
      <c r="D198" s="50"/>
      <c r="E198" s="96"/>
      <c r="F198" s="59"/>
      <c r="G198" s="105"/>
      <c r="H198" s="89"/>
      <c r="I198" s="131"/>
      <c r="J198" s="143"/>
      <c r="K198" s="110"/>
      <c r="L198" s="114"/>
    </row>
    <row r="199" spans="1:12" x14ac:dyDescent="0.3">
      <c r="E199" s="162"/>
      <c r="F199" s="22"/>
      <c r="G199" s="163"/>
      <c r="H199" s="1"/>
      <c r="I199" s="3"/>
      <c r="J199" s="163"/>
    </row>
    <row r="200" spans="1:12" x14ac:dyDescent="0.3">
      <c r="E200" s="162"/>
      <c r="F200" s="15"/>
      <c r="G200" s="163"/>
      <c r="H200" s="1"/>
      <c r="I200" s="3"/>
      <c r="J200" s="163"/>
    </row>
    <row r="201" spans="1:12" x14ac:dyDescent="0.3">
      <c r="E201" s="162"/>
      <c r="F201" s="15"/>
      <c r="G201" s="163"/>
      <c r="H201" s="1"/>
      <c r="I201" s="3"/>
      <c r="J201" s="163"/>
    </row>
    <row r="202" spans="1:12" x14ac:dyDescent="0.3">
      <c r="E202" s="162"/>
      <c r="F202" s="50"/>
      <c r="G202" s="163"/>
      <c r="H202" s="1"/>
      <c r="I202" s="3"/>
      <c r="J202" s="163"/>
    </row>
    <row r="203" spans="1:12" x14ac:dyDescent="0.3">
      <c r="E203" s="162"/>
      <c r="F203" s="1"/>
      <c r="G203" s="163"/>
      <c r="H203" s="1"/>
      <c r="I203" s="3"/>
      <c r="J203" s="163"/>
    </row>
    <row r="204" spans="1:12" x14ac:dyDescent="0.3">
      <c r="E204" s="162"/>
      <c r="F204" s="1"/>
      <c r="G204" s="163"/>
      <c r="H204" s="1"/>
      <c r="I204" s="3"/>
      <c r="J204" s="163"/>
    </row>
    <row r="205" spans="1:12" x14ac:dyDescent="0.3">
      <c r="E205" s="162"/>
      <c r="F205" s="1"/>
      <c r="G205" s="163"/>
      <c r="H205" s="1"/>
      <c r="I205" s="3"/>
      <c r="J205" s="163"/>
    </row>
    <row r="206" spans="1:12" x14ac:dyDescent="0.3">
      <c r="E206" s="162"/>
      <c r="F206" s="1"/>
      <c r="G206" s="163"/>
      <c r="H206" s="1"/>
      <c r="I206" s="3"/>
      <c r="J206" s="163"/>
    </row>
    <row r="207" spans="1:12" x14ac:dyDescent="0.3">
      <c r="E207" s="162"/>
      <c r="F207" s="1"/>
      <c r="G207" s="163"/>
      <c r="H207" s="1"/>
      <c r="I207" s="3"/>
      <c r="J207" s="163"/>
    </row>
    <row r="208" spans="1:12" x14ac:dyDescent="0.3">
      <c r="E208" s="162"/>
      <c r="F208" s="1"/>
      <c r="G208" s="163"/>
      <c r="H208" s="1"/>
      <c r="I208" s="3"/>
      <c r="J208" s="163"/>
    </row>
    <row r="209" spans="5:10" x14ac:dyDescent="0.3">
      <c r="E209" s="162"/>
      <c r="F209" s="1"/>
      <c r="G209" s="163"/>
      <c r="H209" s="1"/>
      <c r="I209" s="3"/>
      <c r="J209" s="163"/>
    </row>
    <row r="210" spans="5:10" x14ac:dyDescent="0.3">
      <c r="E210" s="162"/>
      <c r="F210" s="1"/>
      <c r="G210" s="163"/>
      <c r="H210" s="1"/>
      <c r="I210" s="3"/>
      <c r="J210" s="163"/>
    </row>
    <row r="211" spans="5:10" x14ac:dyDescent="0.3">
      <c r="E211" s="162"/>
      <c r="F211" s="1"/>
      <c r="G211" s="163"/>
      <c r="H211" s="1"/>
      <c r="I211" s="3"/>
      <c r="J211" s="163"/>
    </row>
    <row r="212" spans="5:10" x14ac:dyDescent="0.3">
      <c r="E212" s="162"/>
      <c r="F212" s="1"/>
      <c r="G212" s="163"/>
      <c r="H212" s="1"/>
      <c r="I212" s="3"/>
      <c r="J212" s="163"/>
    </row>
    <row r="213" spans="5:10" x14ac:dyDescent="0.3">
      <c r="E213" s="162"/>
      <c r="F213" s="1"/>
      <c r="G213" s="163"/>
      <c r="H213" s="1"/>
      <c r="I213" s="3"/>
      <c r="J213" s="163"/>
    </row>
    <row r="214" spans="5:10" x14ac:dyDescent="0.3">
      <c r="E214" s="162"/>
      <c r="F214" s="1"/>
      <c r="G214" s="163"/>
      <c r="H214" s="1"/>
      <c r="I214" s="3"/>
      <c r="J214" s="163"/>
    </row>
    <row r="215" spans="5:10" x14ac:dyDescent="0.3">
      <c r="E215" s="162"/>
      <c r="F215" s="1"/>
      <c r="G215" s="163"/>
      <c r="H215" s="1"/>
      <c r="I215" s="3"/>
      <c r="J215" s="163"/>
    </row>
    <row r="216" spans="5:10" x14ac:dyDescent="0.3">
      <c r="E216" s="162"/>
      <c r="F216" s="1"/>
      <c r="G216" s="163"/>
      <c r="H216" s="1"/>
      <c r="I216" s="3"/>
      <c r="J216" s="163"/>
    </row>
    <row r="217" spans="5:10" x14ac:dyDescent="0.3">
      <c r="E217" s="162"/>
      <c r="F217" s="1"/>
      <c r="G217" s="163"/>
      <c r="H217" s="1"/>
      <c r="I217" s="3"/>
      <c r="J217" s="163"/>
    </row>
    <row r="218" spans="5:10" x14ac:dyDescent="0.3">
      <c r="E218" s="162"/>
      <c r="F218" s="1"/>
      <c r="G218" s="163"/>
      <c r="H218" s="1"/>
      <c r="I218" s="3"/>
      <c r="J218" s="163"/>
    </row>
    <row r="219" spans="5:10" x14ac:dyDescent="0.3">
      <c r="E219" s="162"/>
      <c r="F219" s="1"/>
      <c r="G219" s="163"/>
      <c r="H219" s="1"/>
      <c r="I219" s="3"/>
      <c r="J219" s="163"/>
    </row>
    <row r="220" spans="5:10" x14ac:dyDescent="0.3">
      <c r="E220" s="162"/>
      <c r="F220" s="1"/>
      <c r="G220" s="163"/>
      <c r="H220" s="1"/>
      <c r="I220" s="3"/>
      <c r="J220" s="163"/>
    </row>
    <row r="221" spans="5:10" x14ac:dyDescent="0.3">
      <c r="E221" s="162"/>
      <c r="F221" s="1"/>
      <c r="G221" s="163"/>
      <c r="H221" s="1"/>
      <c r="I221" s="3"/>
      <c r="J221" s="163"/>
    </row>
    <row r="222" spans="5:10" x14ac:dyDescent="0.3">
      <c r="E222" s="162"/>
      <c r="F222" s="1"/>
      <c r="G222" s="163"/>
      <c r="H222" s="1"/>
      <c r="I222" s="3"/>
      <c r="J222" s="163"/>
    </row>
    <row r="223" spans="5:10" x14ac:dyDescent="0.3">
      <c r="E223" s="162"/>
      <c r="F223" s="1"/>
      <c r="G223" s="163"/>
      <c r="H223" s="1"/>
      <c r="I223" s="3"/>
      <c r="J223" s="163"/>
    </row>
    <row r="224" spans="5:10" x14ac:dyDescent="0.3">
      <c r="E224" s="162"/>
      <c r="F224" s="1"/>
      <c r="G224" s="163"/>
      <c r="H224" s="1"/>
      <c r="I224" s="3"/>
      <c r="J224" s="163"/>
    </row>
    <row r="225" spans="5:10" x14ac:dyDescent="0.3">
      <c r="E225" s="162"/>
      <c r="F225" s="1"/>
      <c r="G225" s="163"/>
      <c r="H225" s="1"/>
      <c r="I225" s="3"/>
      <c r="J225" s="163"/>
    </row>
    <row r="226" spans="5:10" x14ac:dyDescent="0.3">
      <c r="E226" s="162"/>
      <c r="F226" s="1"/>
      <c r="G226" s="163"/>
      <c r="H226" s="1"/>
      <c r="I226" s="3"/>
      <c r="J226" s="163"/>
    </row>
    <row r="227" spans="5:10" x14ac:dyDescent="0.3">
      <c r="E227" s="162"/>
      <c r="F227" s="1"/>
      <c r="G227" s="163"/>
      <c r="H227" s="1"/>
      <c r="I227" s="3"/>
      <c r="J227" s="163"/>
    </row>
    <row r="228" spans="5:10" x14ac:dyDescent="0.3">
      <c r="E228" s="162"/>
      <c r="F228" s="1"/>
      <c r="G228" s="163"/>
      <c r="H228" s="1"/>
      <c r="I228" s="3"/>
      <c r="J228" s="163"/>
    </row>
    <row r="229" spans="5:10" x14ac:dyDescent="0.3">
      <c r="E229" s="162"/>
      <c r="F229" s="1"/>
      <c r="G229" s="163"/>
      <c r="H229" s="1"/>
      <c r="I229" s="3"/>
      <c r="J229" s="163"/>
    </row>
    <row r="230" spans="5:10" x14ac:dyDescent="0.3">
      <c r="E230" s="162"/>
      <c r="F230" s="1"/>
      <c r="G230" s="163"/>
      <c r="H230" s="1"/>
      <c r="I230" s="3"/>
      <c r="J230" s="163"/>
    </row>
    <row r="231" spans="5:10" x14ac:dyDescent="0.3">
      <c r="E231" s="162"/>
      <c r="F231" s="1"/>
      <c r="G231" s="163"/>
      <c r="H231" s="1"/>
      <c r="I231" s="3"/>
      <c r="J231" s="163"/>
    </row>
    <row r="232" spans="5:10" x14ac:dyDescent="0.3">
      <c r="E232" s="162"/>
      <c r="F232" s="1"/>
      <c r="G232" s="163"/>
      <c r="H232" s="1"/>
      <c r="I232" s="3"/>
      <c r="J232" s="163"/>
    </row>
    <row r="233" spans="5:10" x14ac:dyDescent="0.3">
      <c r="E233" s="162"/>
      <c r="F233" s="1"/>
      <c r="G233" s="163"/>
      <c r="H233" s="1"/>
      <c r="I233" s="3"/>
      <c r="J233" s="163"/>
    </row>
    <row r="234" spans="5:10" x14ac:dyDescent="0.3">
      <c r="E234" s="162"/>
      <c r="F234" s="1"/>
      <c r="G234" s="163"/>
      <c r="H234" s="1"/>
      <c r="I234" s="3"/>
      <c r="J234" s="163"/>
    </row>
    <row r="235" spans="5:10" x14ac:dyDescent="0.3">
      <c r="E235" s="162"/>
      <c r="F235" s="1"/>
      <c r="G235" s="163"/>
      <c r="H235" s="1"/>
      <c r="I235" s="3"/>
      <c r="J235" s="163"/>
    </row>
    <row r="236" spans="5:10" x14ac:dyDescent="0.3">
      <c r="E236" s="162"/>
      <c r="F236" s="1"/>
      <c r="G236" s="163"/>
      <c r="H236" s="1"/>
      <c r="I236" s="3"/>
      <c r="J236" s="163"/>
    </row>
    <row r="237" spans="5:10" x14ac:dyDescent="0.3">
      <c r="E237" s="162"/>
      <c r="F237" s="1"/>
      <c r="G237" s="163"/>
      <c r="H237" s="1"/>
      <c r="I237" s="3"/>
      <c r="J237" s="163"/>
    </row>
    <row r="238" spans="5:10" x14ac:dyDescent="0.3">
      <c r="E238" s="162"/>
      <c r="F238" s="1"/>
      <c r="G238" s="163"/>
      <c r="H238" s="1"/>
      <c r="I238" s="3"/>
      <c r="J238" s="163"/>
    </row>
    <row r="239" spans="5:10" x14ac:dyDescent="0.3">
      <c r="E239" s="162"/>
      <c r="F239" s="1"/>
      <c r="G239" s="163"/>
      <c r="H239" s="1"/>
      <c r="I239" s="3"/>
      <c r="J239" s="163"/>
    </row>
    <row r="240" spans="5:10" x14ac:dyDescent="0.3">
      <c r="E240" s="162"/>
      <c r="F240" s="1"/>
      <c r="G240" s="163"/>
      <c r="H240" s="1"/>
      <c r="I240" s="3"/>
      <c r="J240" s="163"/>
    </row>
    <row r="241" spans="5:10" x14ac:dyDescent="0.3">
      <c r="E241" s="162"/>
      <c r="F241" s="1"/>
      <c r="G241" s="163"/>
      <c r="H241" s="1"/>
      <c r="I241" s="3"/>
      <c r="J241" s="163"/>
    </row>
    <row r="242" spans="5:10" x14ac:dyDescent="0.3">
      <c r="E242" s="162"/>
      <c r="F242" s="1"/>
      <c r="G242" s="163"/>
      <c r="H242" s="1"/>
      <c r="I242" s="3"/>
      <c r="J242" s="163"/>
    </row>
    <row r="243" spans="5:10" x14ac:dyDescent="0.3">
      <c r="E243" s="162"/>
      <c r="F243" s="1"/>
      <c r="G243" s="163"/>
      <c r="H243" s="1"/>
      <c r="I243" s="3"/>
      <c r="J243" s="163"/>
    </row>
    <row r="244" spans="5:10" x14ac:dyDescent="0.3">
      <c r="E244" s="162"/>
      <c r="F244" s="1"/>
      <c r="G244" s="163"/>
      <c r="H244" s="1"/>
      <c r="I244" s="3"/>
      <c r="J244" s="163"/>
    </row>
    <row r="245" spans="5:10" x14ac:dyDescent="0.3">
      <c r="E245" s="162"/>
      <c r="F245" s="1"/>
      <c r="G245" s="163"/>
      <c r="H245" s="1"/>
      <c r="I245" s="3"/>
      <c r="J245" s="163"/>
    </row>
    <row r="246" spans="5:10" x14ac:dyDescent="0.3">
      <c r="E246" s="162"/>
      <c r="F246" s="1"/>
      <c r="G246" s="163"/>
      <c r="H246" s="1"/>
      <c r="I246" s="3"/>
      <c r="J246" s="163"/>
    </row>
    <row r="247" spans="5:10" x14ac:dyDescent="0.3">
      <c r="E247" s="162"/>
      <c r="F247" s="1"/>
      <c r="G247" s="163"/>
      <c r="H247" s="1"/>
      <c r="I247" s="3"/>
      <c r="J247" s="163"/>
    </row>
    <row r="248" spans="5:10" x14ac:dyDescent="0.3">
      <c r="E248" s="162"/>
      <c r="F248" s="1"/>
      <c r="G248" s="163"/>
      <c r="H248" s="1"/>
      <c r="I248" s="3"/>
      <c r="J248" s="163"/>
    </row>
    <row r="249" spans="5:10" x14ac:dyDescent="0.3">
      <c r="E249" s="162"/>
      <c r="F249" s="1"/>
      <c r="G249" s="163"/>
      <c r="H249" s="1"/>
      <c r="I249" s="3"/>
      <c r="J249" s="163"/>
    </row>
    <row r="250" spans="5:10" x14ac:dyDescent="0.3">
      <c r="E250" s="162"/>
      <c r="F250" s="1"/>
      <c r="G250" s="163"/>
      <c r="H250" s="1"/>
      <c r="I250" s="3"/>
      <c r="J250" s="163"/>
    </row>
    <row r="251" spans="5:10" x14ac:dyDescent="0.3">
      <c r="E251" s="162"/>
      <c r="F251" s="1"/>
      <c r="G251" s="163"/>
      <c r="H251" s="1"/>
      <c r="I251" s="3"/>
      <c r="J251" s="163"/>
    </row>
    <row r="252" spans="5:10" x14ac:dyDescent="0.3">
      <c r="E252" s="162"/>
      <c r="F252" s="1"/>
      <c r="G252" s="163"/>
      <c r="H252" s="1"/>
      <c r="I252" s="3"/>
      <c r="J252" s="163"/>
    </row>
    <row r="253" spans="5:10" x14ac:dyDescent="0.3">
      <c r="E253" s="162"/>
      <c r="F253" s="1"/>
      <c r="G253" s="163"/>
      <c r="H253" s="1"/>
      <c r="I253" s="3"/>
      <c r="J253" s="163"/>
    </row>
    <row r="254" spans="5:10" x14ac:dyDescent="0.3">
      <c r="E254" s="162"/>
      <c r="F254" s="1"/>
      <c r="G254" s="163"/>
      <c r="H254" s="1"/>
      <c r="I254" s="3"/>
      <c r="J254" s="163"/>
    </row>
    <row r="255" spans="5:10" x14ac:dyDescent="0.3">
      <c r="E255" s="162"/>
      <c r="F255" s="1"/>
      <c r="G255" s="163"/>
      <c r="H255" s="1"/>
      <c r="I255" s="3"/>
      <c r="J255" s="163"/>
    </row>
    <row r="256" spans="5:10" x14ac:dyDescent="0.3">
      <c r="E256" s="162"/>
      <c r="F256" s="1"/>
      <c r="G256" s="163"/>
      <c r="H256" s="1"/>
      <c r="I256" s="3"/>
      <c r="J256" s="163"/>
    </row>
    <row r="257" spans="5:10" x14ac:dyDescent="0.3">
      <c r="E257" s="162"/>
      <c r="F257" s="1"/>
      <c r="G257" s="163"/>
      <c r="H257" s="1"/>
      <c r="I257" s="3"/>
      <c r="J257" s="163"/>
    </row>
    <row r="258" spans="5:10" x14ac:dyDescent="0.3">
      <c r="E258" s="162"/>
      <c r="F258" s="1"/>
      <c r="G258" s="163"/>
      <c r="H258" s="1"/>
      <c r="I258" s="3"/>
      <c r="J258" s="163"/>
    </row>
    <row r="259" spans="5:10" x14ac:dyDescent="0.3">
      <c r="E259" s="162"/>
      <c r="F259" s="1"/>
      <c r="G259" s="163"/>
      <c r="H259" s="1"/>
      <c r="I259" s="3"/>
      <c r="J259" s="163"/>
    </row>
    <row r="260" spans="5:10" x14ac:dyDescent="0.3">
      <c r="E260" s="162"/>
      <c r="F260" s="1"/>
      <c r="G260" s="163"/>
      <c r="H260" s="1"/>
      <c r="I260" s="3"/>
      <c r="J260" s="163"/>
    </row>
    <row r="261" spans="5:10" x14ac:dyDescent="0.3">
      <c r="E261" s="162"/>
      <c r="F261" s="1"/>
      <c r="G261" s="163"/>
      <c r="H261" s="1"/>
      <c r="I261" s="3"/>
      <c r="J261" s="163"/>
    </row>
    <row r="262" spans="5:10" x14ac:dyDescent="0.3">
      <c r="E262" s="162"/>
      <c r="F262" s="1"/>
      <c r="G262" s="163"/>
      <c r="H262" s="1"/>
      <c r="I262" s="3"/>
      <c r="J262" s="163"/>
    </row>
    <row r="263" spans="5:10" x14ac:dyDescent="0.3">
      <c r="E263" s="162"/>
      <c r="F263" s="1"/>
      <c r="G263" s="163"/>
      <c r="H263" s="1"/>
      <c r="I263" s="3"/>
      <c r="J263" s="163"/>
    </row>
    <row r="264" spans="5:10" x14ac:dyDescent="0.3">
      <c r="E264" s="162"/>
      <c r="F264" s="1"/>
      <c r="G264" s="163"/>
      <c r="H264" s="1"/>
      <c r="I264" s="3"/>
      <c r="J264" s="163"/>
    </row>
    <row r="265" spans="5:10" x14ac:dyDescent="0.3">
      <c r="E265" s="162"/>
      <c r="F265" s="1"/>
      <c r="G265" s="163"/>
      <c r="H265" s="1"/>
      <c r="I265" s="3"/>
      <c r="J265" s="163"/>
    </row>
    <row r="266" spans="5:10" x14ac:dyDescent="0.3">
      <c r="E266" s="162"/>
      <c r="F266" s="1"/>
      <c r="G266" s="163"/>
      <c r="H266" s="1"/>
      <c r="I266" s="3"/>
      <c r="J266" s="163"/>
    </row>
    <row r="267" spans="5:10" x14ac:dyDescent="0.3">
      <c r="E267" s="162"/>
      <c r="F267" s="1"/>
      <c r="G267" s="163"/>
      <c r="H267" s="1"/>
      <c r="I267" s="3"/>
      <c r="J267" s="163"/>
    </row>
    <row r="268" spans="5:10" x14ac:dyDescent="0.3">
      <c r="E268" s="162"/>
      <c r="F268" s="1"/>
      <c r="G268" s="163"/>
      <c r="H268" s="1"/>
      <c r="I268" s="3"/>
      <c r="J268" s="163"/>
    </row>
    <row r="269" spans="5:10" x14ac:dyDescent="0.3">
      <c r="E269" s="162"/>
      <c r="F269" s="1"/>
      <c r="G269" s="163"/>
      <c r="H269" s="1"/>
      <c r="I269" s="3"/>
      <c r="J269" s="163"/>
    </row>
    <row r="270" spans="5:10" x14ac:dyDescent="0.3">
      <c r="E270" s="162"/>
      <c r="F270" s="1"/>
      <c r="G270" s="163"/>
      <c r="H270" s="1"/>
      <c r="I270" s="3"/>
      <c r="J270" s="163"/>
    </row>
    <row r="271" spans="5:10" x14ac:dyDescent="0.3">
      <c r="E271" s="162"/>
      <c r="F271" s="1"/>
      <c r="G271" s="163"/>
      <c r="H271" s="1"/>
      <c r="I271" s="3"/>
      <c r="J271" s="163"/>
    </row>
    <row r="272" spans="5:10" x14ac:dyDescent="0.3">
      <c r="E272" s="162"/>
      <c r="F272" s="1"/>
      <c r="G272" s="163"/>
      <c r="H272" s="1"/>
      <c r="I272" s="3"/>
      <c r="J272" s="163"/>
    </row>
    <row r="273" spans="5:10" x14ac:dyDescent="0.3">
      <c r="E273" s="162"/>
      <c r="F273" s="1"/>
      <c r="G273" s="163"/>
      <c r="H273" s="1"/>
      <c r="I273" s="3"/>
      <c r="J273" s="163"/>
    </row>
    <row r="274" spans="5:10" x14ac:dyDescent="0.3">
      <c r="E274" s="162"/>
      <c r="F274" s="1"/>
      <c r="G274" s="163"/>
      <c r="H274" s="1"/>
      <c r="I274" s="3"/>
      <c r="J274" s="163"/>
    </row>
    <row r="275" spans="5:10" x14ac:dyDescent="0.3">
      <c r="E275" s="162"/>
      <c r="F275" s="1"/>
      <c r="G275" s="163"/>
      <c r="H275" s="1"/>
      <c r="I275" s="3"/>
      <c r="J275" s="163"/>
    </row>
    <row r="276" spans="5:10" x14ac:dyDescent="0.3">
      <c r="E276" s="162"/>
      <c r="F276" s="1"/>
      <c r="G276" s="163"/>
      <c r="H276" s="1"/>
      <c r="I276" s="3"/>
      <c r="J276" s="163"/>
    </row>
    <row r="277" spans="5:10" x14ac:dyDescent="0.3">
      <c r="E277" s="162"/>
      <c r="F277" s="1"/>
      <c r="G277" s="163"/>
      <c r="H277" s="1"/>
      <c r="I277" s="3"/>
      <c r="J277" s="163"/>
    </row>
    <row r="278" spans="5:10" x14ac:dyDescent="0.3">
      <c r="E278" s="162"/>
      <c r="F278" s="1"/>
      <c r="G278" s="163"/>
      <c r="H278" s="1"/>
      <c r="I278" s="3"/>
      <c r="J278" s="163"/>
    </row>
    <row r="279" spans="5:10" x14ac:dyDescent="0.3">
      <c r="E279" s="162"/>
      <c r="F279" s="1"/>
      <c r="G279" s="163"/>
      <c r="H279" s="1"/>
      <c r="I279" s="3"/>
      <c r="J279" s="163"/>
    </row>
    <row r="280" spans="5:10" x14ac:dyDescent="0.3">
      <c r="E280" s="162"/>
      <c r="F280" s="1"/>
      <c r="G280" s="163"/>
      <c r="H280" s="1"/>
      <c r="I280" s="3"/>
      <c r="J280" s="163"/>
    </row>
    <row r="281" spans="5:10" x14ac:dyDescent="0.3">
      <c r="E281" s="162"/>
      <c r="F281" s="1"/>
      <c r="G281" s="163"/>
      <c r="H281" s="1"/>
      <c r="I281" s="3"/>
      <c r="J281" s="163"/>
    </row>
    <row r="282" spans="5:10" x14ac:dyDescent="0.3">
      <c r="E282" s="162"/>
      <c r="F282" s="1"/>
      <c r="G282" s="163"/>
      <c r="H282" s="1"/>
      <c r="I282" s="3"/>
      <c r="J282" s="163"/>
    </row>
    <row r="283" spans="5:10" x14ac:dyDescent="0.3">
      <c r="E283" s="162"/>
      <c r="F283" s="1"/>
      <c r="G283" s="163"/>
      <c r="H283" s="1"/>
      <c r="I283" s="3"/>
      <c r="J283" s="163"/>
    </row>
    <row r="284" spans="5:10" x14ac:dyDescent="0.3">
      <c r="E284" s="162"/>
      <c r="F284" s="1"/>
      <c r="G284" s="163"/>
      <c r="H284" s="1"/>
      <c r="I284" s="3"/>
      <c r="J284" s="163"/>
    </row>
    <row r="285" spans="5:10" x14ac:dyDescent="0.3">
      <c r="E285" s="162"/>
      <c r="F285" s="1"/>
      <c r="G285" s="163"/>
      <c r="H285" s="1"/>
      <c r="I285" s="3"/>
      <c r="J285" s="163"/>
    </row>
    <row r="286" spans="5:10" x14ac:dyDescent="0.3">
      <c r="E286" s="162"/>
      <c r="F286" s="1"/>
      <c r="G286" s="163"/>
      <c r="H286" s="1"/>
      <c r="I286" s="3"/>
      <c r="J286" s="163"/>
    </row>
    <row r="287" spans="5:10" x14ac:dyDescent="0.3">
      <c r="E287" s="162"/>
      <c r="F287" s="1"/>
      <c r="G287" s="163"/>
      <c r="H287" s="1"/>
      <c r="I287" s="3"/>
      <c r="J287" s="163"/>
    </row>
    <row r="288" spans="5:10" x14ac:dyDescent="0.3">
      <c r="E288" s="162"/>
      <c r="F288" s="1"/>
      <c r="G288" s="163"/>
      <c r="H288" s="1"/>
      <c r="I288" s="3"/>
      <c r="J288" s="163"/>
    </row>
    <row r="289" spans="5:10" x14ac:dyDescent="0.3">
      <c r="E289" s="162"/>
      <c r="F289" s="1"/>
      <c r="G289" s="163"/>
      <c r="H289" s="1"/>
      <c r="I289" s="3"/>
      <c r="J289" s="163"/>
    </row>
    <row r="290" spans="5:10" x14ac:dyDescent="0.3">
      <c r="E290" s="162"/>
      <c r="F290" s="1"/>
      <c r="G290" s="163"/>
      <c r="H290" s="1"/>
      <c r="I290" s="3"/>
      <c r="J290" s="163"/>
    </row>
    <row r="291" spans="5:10" x14ac:dyDescent="0.3">
      <c r="E291" s="162"/>
      <c r="F291" s="1"/>
      <c r="G291" s="163"/>
      <c r="H291" s="1"/>
      <c r="I291" s="3"/>
      <c r="J291" s="163"/>
    </row>
    <row r="292" spans="5:10" x14ac:dyDescent="0.3">
      <c r="E292" s="162"/>
      <c r="F292" s="1"/>
      <c r="G292" s="163"/>
      <c r="H292" s="1"/>
      <c r="I292" s="3"/>
      <c r="J292" s="163"/>
    </row>
    <row r="293" spans="5:10" x14ac:dyDescent="0.3">
      <c r="E293" s="162"/>
      <c r="F293" s="1"/>
      <c r="G293" s="163"/>
      <c r="H293" s="1"/>
      <c r="I293" s="3"/>
      <c r="J293" s="163"/>
    </row>
    <row r="294" spans="5:10" x14ac:dyDescent="0.3">
      <c r="E294" s="162"/>
      <c r="F294" s="1"/>
      <c r="G294" s="163"/>
      <c r="H294" s="1"/>
      <c r="I294" s="3"/>
      <c r="J294" s="163"/>
    </row>
    <row r="295" spans="5:10" x14ac:dyDescent="0.3">
      <c r="E295" s="162"/>
      <c r="F295" s="1"/>
      <c r="G295" s="163"/>
      <c r="H295" s="1"/>
      <c r="I295" s="3"/>
      <c r="J295" s="163"/>
    </row>
    <row r="296" spans="5:10" x14ac:dyDescent="0.3">
      <c r="E296" s="162"/>
      <c r="F296" s="1"/>
      <c r="G296" s="163"/>
      <c r="H296" s="1"/>
      <c r="I296" s="3"/>
      <c r="J296" s="163"/>
    </row>
    <row r="297" spans="5:10" x14ac:dyDescent="0.3">
      <c r="E297" s="162"/>
      <c r="F297" s="1"/>
      <c r="G297" s="163"/>
      <c r="H297" s="1"/>
      <c r="I297" s="3"/>
      <c r="J297" s="163"/>
    </row>
    <row r="298" spans="5:10" x14ac:dyDescent="0.3">
      <c r="E298" s="162"/>
      <c r="F298" s="1"/>
      <c r="G298" s="163"/>
      <c r="H298" s="1"/>
      <c r="I298" s="3"/>
      <c r="J298" s="163"/>
    </row>
    <row r="299" spans="5:10" x14ac:dyDescent="0.3">
      <c r="E299" s="162"/>
      <c r="F299" s="1"/>
      <c r="G299" s="163"/>
      <c r="H299" s="1"/>
      <c r="I299" s="3"/>
      <c r="J299" s="163"/>
    </row>
    <row r="300" spans="5:10" x14ac:dyDescent="0.3">
      <c r="E300" s="162"/>
      <c r="F300" s="1"/>
      <c r="G300" s="163"/>
      <c r="H300" s="1"/>
      <c r="I300" s="3"/>
      <c r="J300" s="163"/>
    </row>
    <row r="301" spans="5:10" x14ac:dyDescent="0.3">
      <c r="E301" s="162"/>
      <c r="F301" s="1"/>
      <c r="G301" s="163"/>
      <c r="H301" s="1"/>
      <c r="I301" s="3"/>
      <c r="J301" s="163"/>
    </row>
    <row r="302" spans="5:10" x14ac:dyDescent="0.3">
      <c r="E302" s="162"/>
      <c r="F302" s="1"/>
      <c r="G302" s="163"/>
      <c r="H302" s="1"/>
      <c r="I302" s="3"/>
      <c r="J302" s="163"/>
    </row>
    <row r="303" spans="5:10" x14ac:dyDescent="0.3">
      <c r="E303" s="162"/>
      <c r="F303" s="1"/>
      <c r="G303" s="163"/>
      <c r="H303" s="1"/>
      <c r="I303" s="3"/>
      <c r="J303" s="163"/>
    </row>
    <row r="304" spans="5:10" x14ac:dyDescent="0.3">
      <c r="E304" s="162"/>
      <c r="F304" s="1"/>
      <c r="G304" s="163"/>
      <c r="H304" s="1"/>
      <c r="I304" s="3"/>
      <c r="J304" s="163"/>
    </row>
    <row r="305" spans="5:10" x14ac:dyDescent="0.3">
      <c r="E305" s="162"/>
      <c r="F305" s="1"/>
      <c r="G305" s="163"/>
      <c r="H305" s="1"/>
      <c r="I305" s="3"/>
      <c r="J305" s="163"/>
    </row>
    <row r="306" spans="5:10" x14ac:dyDescent="0.3">
      <c r="E306" s="162"/>
      <c r="F306" s="1"/>
      <c r="G306" s="163"/>
      <c r="H306" s="1"/>
      <c r="I306" s="3"/>
      <c r="J306" s="163"/>
    </row>
    <row r="307" spans="5:10" x14ac:dyDescent="0.3">
      <c r="E307" s="162"/>
      <c r="F307" s="1"/>
      <c r="G307" s="163"/>
      <c r="H307" s="1"/>
      <c r="I307" s="3"/>
      <c r="J307" s="163"/>
    </row>
    <row r="308" spans="5:10" x14ac:dyDescent="0.3">
      <c r="E308" s="162"/>
      <c r="F308" s="1"/>
      <c r="G308" s="163"/>
      <c r="H308" s="1"/>
      <c r="I308" s="3"/>
      <c r="J308" s="163"/>
    </row>
    <row r="309" spans="5:10" x14ac:dyDescent="0.3">
      <c r="E309" s="162"/>
      <c r="F309" s="1"/>
      <c r="G309" s="163"/>
      <c r="H309" s="1"/>
      <c r="I309" s="3"/>
      <c r="J309" s="163"/>
    </row>
    <row r="310" spans="5:10" x14ac:dyDescent="0.3">
      <c r="E310" s="162"/>
      <c r="F310" s="1"/>
      <c r="G310" s="163"/>
      <c r="H310" s="1"/>
      <c r="I310" s="3"/>
      <c r="J310" s="163"/>
    </row>
    <row r="311" spans="5:10" x14ac:dyDescent="0.3">
      <c r="E311" s="162"/>
      <c r="F311" s="1"/>
      <c r="G311" s="163"/>
      <c r="H311" s="1"/>
      <c r="I311" s="3"/>
      <c r="J311" s="163"/>
    </row>
    <row r="312" spans="5:10" x14ac:dyDescent="0.3">
      <c r="E312" s="162"/>
      <c r="F312" s="1"/>
      <c r="G312" s="163"/>
      <c r="H312" s="1"/>
      <c r="I312" s="3"/>
      <c r="J312" s="163"/>
    </row>
    <row r="313" spans="5:10" x14ac:dyDescent="0.3">
      <c r="E313" s="162"/>
      <c r="F313" s="1"/>
      <c r="G313" s="163"/>
      <c r="H313" s="1"/>
      <c r="I313" s="3"/>
      <c r="J313" s="163"/>
    </row>
    <row r="314" spans="5:10" x14ac:dyDescent="0.3">
      <c r="E314" s="162"/>
      <c r="F314" s="1"/>
      <c r="G314" s="163"/>
      <c r="H314" s="1"/>
      <c r="I314" s="3"/>
      <c r="J314" s="163"/>
    </row>
    <row r="315" spans="5:10" x14ac:dyDescent="0.3">
      <c r="E315" s="162"/>
      <c r="F315" s="1"/>
      <c r="G315" s="163"/>
      <c r="H315" s="1"/>
      <c r="I315" s="3"/>
      <c r="J315" s="163"/>
    </row>
    <row r="316" spans="5:10" x14ac:dyDescent="0.3">
      <c r="E316" s="162"/>
      <c r="F316" s="1"/>
      <c r="G316" s="163"/>
      <c r="H316" s="1"/>
      <c r="I316" s="3"/>
      <c r="J316" s="163"/>
    </row>
    <row r="317" spans="5:10" x14ac:dyDescent="0.3">
      <c r="E317" s="162"/>
      <c r="F317" s="1"/>
      <c r="G317" s="163"/>
      <c r="H317" s="1"/>
      <c r="I317" s="3"/>
      <c r="J317" s="163"/>
    </row>
    <row r="318" spans="5:10" x14ac:dyDescent="0.3">
      <c r="E318" s="162"/>
      <c r="F318" s="1"/>
      <c r="G318" s="163"/>
      <c r="H318" s="1"/>
      <c r="I318" s="3"/>
      <c r="J318" s="163"/>
    </row>
    <row r="319" spans="5:10" x14ac:dyDescent="0.3">
      <c r="E319" s="162"/>
      <c r="F319" s="1"/>
      <c r="G319" s="163"/>
      <c r="H319" s="1"/>
      <c r="I319" s="3"/>
      <c r="J319" s="163"/>
    </row>
    <row r="320" spans="5:10" x14ac:dyDescent="0.3">
      <c r="E320" s="162"/>
      <c r="F320" s="1"/>
      <c r="G320" s="163"/>
      <c r="H320" s="1"/>
      <c r="I320" s="3"/>
      <c r="J320" s="163"/>
    </row>
    <row r="321" spans="5:10" x14ac:dyDescent="0.3">
      <c r="E321" s="162"/>
      <c r="F321" s="1"/>
      <c r="G321" s="163"/>
      <c r="H321" s="1"/>
      <c r="I321" s="3"/>
      <c r="J321" s="163"/>
    </row>
    <row r="322" spans="5:10" x14ac:dyDescent="0.3">
      <c r="E322" s="162"/>
      <c r="F322" s="1"/>
      <c r="G322" s="163"/>
      <c r="H322" s="1"/>
      <c r="I322" s="3"/>
      <c r="J322" s="163"/>
    </row>
    <row r="323" spans="5:10" x14ac:dyDescent="0.3">
      <c r="E323" s="162"/>
      <c r="F323" s="1"/>
      <c r="G323" s="163"/>
      <c r="H323" s="1"/>
      <c r="I323" s="3"/>
      <c r="J323" s="163"/>
    </row>
    <row r="324" spans="5:10" x14ac:dyDescent="0.3">
      <c r="E324" s="162"/>
      <c r="F324" s="1"/>
      <c r="G324" s="163"/>
      <c r="H324" s="1"/>
      <c r="I324" s="3"/>
      <c r="J324" s="163"/>
    </row>
    <row r="325" spans="5:10" x14ac:dyDescent="0.3">
      <c r="E325" s="162"/>
      <c r="F325" s="1"/>
      <c r="G325" s="163"/>
      <c r="H325" s="1"/>
      <c r="I325" s="3"/>
      <c r="J325" s="163"/>
    </row>
    <row r="326" spans="5:10" x14ac:dyDescent="0.3">
      <c r="E326" s="162"/>
      <c r="F326" s="1"/>
      <c r="G326" s="163"/>
      <c r="H326" s="1"/>
      <c r="I326" s="3"/>
      <c r="J326" s="163"/>
    </row>
    <row r="327" spans="5:10" x14ac:dyDescent="0.3">
      <c r="E327" s="162"/>
      <c r="F327" s="1"/>
      <c r="G327" s="163"/>
      <c r="H327" s="1"/>
      <c r="I327" s="3"/>
      <c r="J327" s="163"/>
    </row>
    <row r="328" spans="5:10" x14ac:dyDescent="0.3">
      <c r="E328" s="162"/>
      <c r="F328" s="1"/>
      <c r="G328" s="163"/>
      <c r="H328" s="1"/>
      <c r="I328" s="3"/>
      <c r="J328" s="163"/>
    </row>
    <row r="329" spans="5:10" x14ac:dyDescent="0.3">
      <c r="E329" s="162"/>
      <c r="F329" s="1"/>
      <c r="G329" s="163"/>
      <c r="H329" s="1"/>
      <c r="I329" s="3"/>
      <c r="J329" s="163"/>
    </row>
    <row r="330" spans="5:10" x14ac:dyDescent="0.3">
      <c r="E330" s="162"/>
      <c r="F330" s="1"/>
      <c r="G330" s="163"/>
      <c r="H330" s="1"/>
      <c r="I330" s="3"/>
      <c r="J330" s="163"/>
    </row>
    <row r="331" spans="5:10" x14ac:dyDescent="0.3">
      <c r="E331" s="162"/>
      <c r="F331" s="1"/>
      <c r="G331" s="163"/>
      <c r="H331" s="1"/>
      <c r="I331" s="3"/>
      <c r="J331" s="163"/>
    </row>
    <row r="332" spans="5:10" x14ac:dyDescent="0.3">
      <c r="E332" s="162"/>
      <c r="F332" s="1"/>
      <c r="G332" s="163"/>
      <c r="H332" s="1"/>
      <c r="I332" s="3"/>
      <c r="J332" s="163"/>
    </row>
    <row r="333" spans="5:10" x14ac:dyDescent="0.3">
      <c r="E333" s="162"/>
      <c r="F333" s="1"/>
      <c r="G333" s="163"/>
      <c r="H333" s="1"/>
      <c r="I333" s="3"/>
      <c r="J333" s="163"/>
    </row>
    <row r="334" spans="5:10" x14ac:dyDescent="0.3">
      <c r="E334" s="162"/>
      <c r="F334" s="1"/>
      <c r="G334" s="163"/>
      <c r="H334" s="1"/>
      <c r="I334" s="3"/>
      <c r="J334" s="163"/>
    </row>
    <row r="335" spans="5:10" x14ac:dyDescent="0.3">
      <c r="E335" s="162"/>
      <c r="F335" s="1"/>
      <c r="G335" s="163"/>
      <c r="H335" s="1"/>
      <c r="I335" s="3"/>
      <c r="J335" s="163"/>
    </row>
    <row r="336" spans="5:10" x14ac:dyDescent="0.3">
      <c r="E336" s="162"/>
      <c r="F336" s="1"/>
      <c r="G336" s="163"/>
      <c r="H336" s="1"/>
      <c r="I336" s="3"/>
      <c r="J336" s="163"/>
    </row>
    <row r="337" spans="5:10" x14ac:dyDescent="0.3">
      <c r="E337" s="162"/>
      <c r="F337" s="1"/>
      <c r="G337" s="163"/>
      <c r="H337" s="1"/>
      <c r="I337" s="3"/>
      <c r="J337" s="163"/>
    </row>
    <row r="338" spans="5:10" x14ac:dyDescent="0.3">
      <c r="E338" s="162"/>
      <c r="F338" s="1"/>
      <c r="G338" s="163"/>
      <c r="H338" s="1"/>
      <c r="I338" s="3"/>
      <c r="J338" s="163"/>
    </row>
    <row r="339" spans="5:10" x14ac:dyDescent="0.3">
      <c r="E339" s="162"/>
      <c r="F339" s="1"/>
      <c r="G339" s="163"/>
      <c r="H339" s="1"/>
      <c r="I339" s="3"/>
      <c r="J339" s="163"/>
    </row>
    <row r="340" spans="5:10" x14ac:dyDescent="0.3">
      <c r="E340" s="162"/>
      <c r="F340" s="1"/>
      <c r="G340" s="163"/>
      <c r="H340" s="1"/>
      <c r="I340" s="3"/>
      <c r="J340" s="163"/>
    </row>
    <row r="341" spans="5:10" x14ac:dyDescent="0.3">
      <c r="E341" s="162"/>
      <c r="F341" s="1"/>
      <c r="G341" s="163"/>
      <c r="H341" s="1"/>
      <c r="I341" s="3"/>
      <c r="J341" s="163"/>
    </row>
    <row r="342" spans="5:10" x14ac:dyDescent="0.3">
      <c r="E342" s="162"/>
      <c r="F342" s="1"/>
      <c r="G342" s="163"/>
      <c r="H342" s="1"/>
      <c r="I342" s="3"/>
      <c r="J342" s="163"/>
    </row>
    <row r="343" spans="5:10" x14ac:dyDescent="0.3">
      <c r="E343" s="162"/>
      <c r="F343" s="1"/>
      <c r="G343" s="163"/>
      <c r="H343" s="1"/>
      <c r="I343" s="3"/>
      <c r="J343" s="163"/>
    </row>
    <row r="344" spans="5:10" x14ac:dyDescent="0.3">
      <c r="E344" s="162"/>
      <c r="F344" s="1"/>
      <c r="G344" s="163"/>
      <c r="H344" s="1"/>
      <c r="I344" s="3"/>
      <c r="J344" s="163"/>
    </row>
    <row r="345" spans="5:10" x14ac:dyDescent="0.3">
      <c r="E345" s="162"/>
      <c r="F345" s="1"/>
      <c r="G345" s="163"/>
      <c r="H345" s="1"/>
      <c r="I345" s="3"/>
      <c r="J345" s="163"/>
    </row>
    <row r="346" spans="5:10" x14ac:dyDescent="0.3">
      <c r="E346" s="162"/>
      <c r="F346" s="1"/>
      <c r="G346" s="163"/>
      <c r="H346" s="1"/>
      <c r="I346" s="3"/>
      <c r="J346" s="163"/>
    </row>
    <row r="347" spans="5:10" x14ac:dyDescent="0.3">
      <c r="E347" s="162"/>
      <c r="F347" s="1"/>
      <c r="G347" s="163"/>
      <c r="H347" s="1"/>
      <c r="I347" s="3"/>
      <c r="J347" s="163"/>
    </row>
    <row r="348" spans="5:10" x14ac:dyDescent="0.3">
      <c r="E348" s="162"/>
      <c r="F348" s="1"/>
      <c r="G348" s="163"/>
      <c r="H348" s="1"/>
      <c r="I348" s="3"/>
      <c r="J348" s="163"/>
    </row>
    <row r="349" spans="5:10" x14ac:dyDescent="0.3">
      <c r="E349" s="162"/>
      <c r="F349" s="1"/>
      <c r="G349" s="163"/>
      <c r="H349" s="1"/>
      <c r="I349" s="3"/>
      <c r="J349" s="163"/>
    </row>
    <row r="350" spans="5:10" x14ac:dyDescent="0.3">
      <c r="E350" s="162"/>
      <c r="F350" s="1"/>
      <c r="G350" s="163"/>
      <c r="H350" s="1"/>
      <c r="I350" s="3"/>
      <c r="J350" s="163"/>
    </row>
    <row r="351" spans="5:10" x14ac:dyDescent="0.3">
      <c r="E351" s="162"/>
      <c r="F351" s="1"/>
      <c r="G351" s="163"/>
      <c r="H351" s="1"/>
      <c r="I351" s="3"/>
      <c r="J351" s="163"/>
    </row>
    <row r="352" spans="5:10" x14ac:dyDescent="0.3">
      <c r="E352" s="162"/>
      <c r="F352" s="1"/>
      <c r="G352" s="163"/>
      <c r="H352" s="1"/>
      <c r="I352" s="3"/>
      <c r="J352" s="163"/>
    </row>
    <row r="353" spans="5:10" x14ac:dyDescent="0.3">
      <c r="E353" s="162"/>
      <c r="F353" s="1"/>
      <c r="G353" s="163"/>
      <c r="H353" s="1"/>
      <c r="I353" s="3"/>
      <c r="J353" s="163"/>
    </row>
    <row r="354" spans="5:10" x14ac:dyDescent="0.3">
      <c r="E354" s="162"/>
      <c r="F354" s="1"/>
      <c r="G354" s="163"/>
      <c r="H354" s="1"/>
      <c r="I354" s="3"/>
      <c r="J354" s="163"/>
    </row>
    <row r="355" spans="5:10" x14ac:dyDescent="0.3">
      <c r="E355" s="162"/>
      <c r="F355" s="1"/>
      <c r="G355" s="163"/>
      <c r="H355" s="1"/>
      <c r="I355" s="3"/>
      <c r="J355" s="163"/>
    </row>
    <row r="356" spans="5:10" x14ac:dyDescent="0.3">
      <c r="E356" s="162"/>
      <c r="F356" s="1"/>
      <c r="G356" s="163"/>
      <c r="H356" s="1"/>
      <c r="I356" s="3"/>
      <c r="J356" s="163"/>
    </row>
    <row r="357" spans="5:10" x14ac:dyDescent="0.3">
      <c r="E357" s="162"/>
      <c r="F357" s="1"/>
      <c r="G357" s="163"/>
      <c r="H357" s="1"/>
      <c r="I357" s="3"/>
      <c r="J357" s="163"/>
    </row>
    <row r="358" spans="5:10" x14ac:dyDescent="0.3">
      <c r="E358" s="162"/>
      <c r="F358" s="1"/>
      <c r="G358" s="163"/>
      <c r="H358" s="1"/>
      <c r="I358" s="3"/>
      <c r="J358" s="163"/>
    </row>
    <row r="359" spans="5:10" x14ac:dyDescent="0.3">
      <c r="E359" s="162"/>
      <c r="F359" s="1"/>
      <c r="G359" s="163"/>
      <c r="H359" s="1"/>
      <c r="I359" s="3"/>
      <c r="J359" s="163"/>
    </row>
    <row r="360" spans="5:10" x14ac:dyDescent="0.3">
      <c r="E360" s="162"/>
      <c r="F360" s="1"/>
      <c r="G360" s="163"/>
      <c r="H360" s="1"/>
      <c r="I360" s="3"/>
      <c r="J360" s="163"/>
    </row>
    <row r="361" spans="5:10" x14ac:dyDescent="0.3">
      <c r="E361" s="162"/>
      <c r="F361" s="1"/>
      <c r="G361" s="163"/>
      <c r="H361" s="1"/>
      <c r="I361" s="3"/>
      <c r="J361" s="163"/>
    </row>
    <row r="362" spans="5:10" x14ac:dyDescent="0.3">
      <c r="E362" s="162"/>
      <c r="F362" s="1"/>
      <c r="G362" s="163"/>
      <c r="H362" s="1"/>
      <c r="I362" s="3"/>
      <c r="J362" s="163"/>
    </row>
    <row r="363" spans="5:10" x14ac:dyDescent="0.3">
      <c r="E363" s="162"/>
      <c r="F363" s="1"/>
      <c r="G363" s="163"/>
      <c r="H363" s="1"/>
      <c r="I363" s="3"/>
      <c r="J363" s="163"/>
    </row>
    <row r="364" spans="5:10" x14ac:dyDescent="0.3">
      <c r="E364" s="162"/>
      <c r="F364" s="1"/>
      <c r="G364" s="163"/>
      <c r="H364" s="1"/>
      <c r="I364" s="3"/>
      <c r="J364" s="163"/>
    </row>
    <row r="365" spans="5:10" x14ac:dyDescent="0.3">
      <c r="E365" s="162"/>
      <c r="F365" s="1"/>
      <c r="G365" s="163"/>
      <c r="H365" s="1"/>
      <c r="I365" s="3"/>
      <c r="J365" s="163"/>
    </row>
    <row r="366" spans="5:10" x14ac:dyDescent="0.3">
      <c r="E366" s="162"/>
      <c r="F366" s="1"/>
      <c r="G366" s="163"/>
      <c r="H366" s="1"/>
      <c r="I366" s="3"/>
      <c r="J366" s="163"/>
    </row>
    <row r="367" spans="5:10" x14ac:dyDescent="0.3">
      <c r="E367" s="162"/>
      <c r="F367" s="1"/>
      <c r="G367" s="163"/>
      <c r="H367" s="1"/>
      <c r="I367" s="3"/>
      <c r="J367" s="163"/>
    </row>
    <row r="368" spans="5:10" x14ac:dyDescent="0.3">
      <c r="E368" s="162"/>
      <c r="F368" s="1"/>
      <c r="G368" s="163"/>
      <c r="H368" s="1"/>
      <c r="I368" s="3"/>
      <c r="J368" s="163"/>
    </row>
    <row r="369" spans="5:10" x14ac:dyDescent="0.3">
      <c r="E369" s="162"/>
      <c r="F369" s="1"/>
      <c r="G369" s="163"/>
      <c r="H369" s="1"/>
      <c r="I369" s="3"/>
      <c r="J369" s="163"/>
    </row>
    <row r="370" spans="5:10" x14ac:dyDescent="0.3">
      <c r="E370" s="162"/>
      <c r="F370" s="1"/>
      <c r="G370" s="163"/>
      <c r="H370" s="1"/>
      <c r="I370" s="3"/>
      <c r="J370" s="163"/>
    </row>
    <row r="371" spans="5:10" x14ac:dyDescent="0.3">
      <c r="E371" s="162"/>
      <c r="F371" s="1"/>
      <c r="G371" s="163"/>
      <c r="H371" s="1"/>
      <c r="I371" s="3"/>
      <c r="J371" s="163"/>
    </row>
    <row r="372" spans="5:10" x14ac:dyDescent="0.3">
      <c r="E372" s="162"/>
      <c r="F372" s="1"/>
      <c r="G372" s="163"/>
      <c r="H372" s="1"/>
      <c r="I372" s="3"/>
      <c r="J372" s="163"/>
    </row>
    <row r="373" spans="5:10" x14ac:dyDescent="0.3">
      <c r="E373" s="162"/>
      <c r="F373" s="1"/>
      <c r="G373" s="163"/>
      <c r="H373" s="1"/>
      <c r="I373" s="3"/>
      <c r="J373" s="163"/>
    </row>
    <row r="374" spans="5:10" x14ac:dyDescent="0.3">
      <c r="E374" s="162"/>
      <c r="F374" s="1"/>
      <c r="G374" s="163"/>
      <c r="H374" s="1"/>
      <c r="I374" s="3"/>
      <c r="J374" s="163"/>
    </row>
    <row r="375" spans="5:10" x14ac:dyDescent="0.3">
      <c r="E375" s="162"/>
      <c r="F375" s="1"/>
      <c r="G375" s="163"/>
      <c r="H375" s="1"/>
      <c r="I375" s="3"/>
      <c r="J375" s="163"/>
    </row>
    <row r="376" spans="5:10" x14ac:dyDescent="0.3">
      <c r="E376" s="162"/>
      <c r="F376" s="1"/>
      <c r="G376" s="163"/>
      <c r="H376" s="1"/>
      <c r="I376" s="3"/>
      <c r="J376" s="163"/>
    </row>
    <row r="377" spans="5:10" x14ac:dyDescent="0.3">
      <c r="E377" s="162"/>
      <c r="F377" s="1"/>
      <c r="G377" s="163"/>
      <c r="H377" s="1"/>
      <c r="I377" s="3"/>
      <c r="J377" s="163"/>
    </row>
    <row r="378" spans="5:10" x14ac:dyDescent="0.3">
      <c r="E378" s="162"/>
      <c r="F378" s="1"/>
      <c r="G378" s="163"/>
      <c r="H378" s="1"/>
      <c r="I378" s="3"/>
      <c r="J378" s="163"/>
    </row>
    <row r="379" spans="5:10" x14ac:dyDescent="0.3">
      <c r="E379" s="162"/>
      <c r="F379" s="1"/>
      <c r="G379" s="163"/>
      <c r="H379" s="1"/>
      <c r="I379" s="3"/>
      <c r="J379" s="163"/>
    </row>
    <row r="380" spans="5:10" x14ac:dyDescent="0.3">
      <c r="E380" s="162"/>
      <c r="F380" s="1"/>
      <c r="G380" s="163"/>
      <c r="H380" s="1"/>
      <c r="I380" s="3"/>
      <c r="J380" s="163"/>
    </row>
    <row r="381" spans="5:10" x14ac:dyDescent="0.3">
      <c r="E381" s="162"/>
      <c r="F381" s="1"/>
      <c r="G381" s="163"/>
      <c r="H381" s="1"/>
      <c r="I381" s="3"/>
      <c r="J381" s="163"/>
    </row>
    <row r="382" spans="5:10" x14ac:dyDescent="0.3">
      <c r="E382" s="162"/>
      <c r="F382" s="1"/>
      <c r="G382" s="163"/>
      <c r="H382" s="1"/>
      <c r="I382" s="3"/>
      <c r="J382" s="163"/>
    </row>
    <row r="383" spans="5:10" x14ac:dyDescent="0.3">
      <c r="E383" s="162"/>
      <c r="F383" s="1"/>
      <c r="G383" s="163"/>
      <c r="H383" s="1"/>
      <c r="I383" s="3"/>
      <c r="J383" s="163"/>
    </row>
    <row r="384" spans="5:10" x14ac:dyDescent="0.3">
      <c r="E384" s="162"/>
      <c r="F384" s="1"/>
      <c r="G384" s="163"/>
      <c r="H384" s="1"/>
      <c r="I384" s="3"/>
      <c r="J384" s="163"/>
    </row>
    <row r="385" spans="5:10" x14ac:dyDescent="0.3">
      <c r="E385" s="162"/>
      <c r="F385" s="1"/>
      <c r="G385" s="163"/>
      <c r="H385" s="1"/>
      <c r="I385" s="3"/>
      <c r="J385" s="163"/>
    </row>
    <row r="386" spans="5:10" x14ac:dyDescent="0.3">
      <c r="E386" s="162"/>
      <c r="F386" s="1"/>
      <c r="G386" s="163"/>
      <c r="H386" s="1"/>
      <c r="I386" s="3"/>
      <c r="J386" s="163"/>
    </row>
    <row r="387" spans="5:10" x14ac:dyDescent="0.3">
      <c r="E387" s="162"/>
      <c r="F387" s="1"/>
      <c r="G387" s="163"/>
      <c r="H387" s="1"/>
      <c r="I387" s="3"/>
      <c r="J387" s="163"/>
    </row>
    <row r="388" spans="5:10" x14ac:dyDescent="0.3">
      <c r="E388" s="162"/>
      <c r="F388" s="1"/>
      <c r="G388" s="163"/>
      <c r="H388" s="1"/>
      <c r="I388" s="3"/>
      <c r="J388" s="163"/>
    </row>
    <row r="389" spans="5:10" x14ac:dyDescent="0.3">
      <c r="E389" s="162"/>
      <c r="F389" s="1"/>
      <c r="G389" s="163"/>
      <c r="H389" s="1"/>
      <c r="I389" s="3"/>
      <c r="J389" s="163"/>
    </row>
    <row r="390" spans="5:10" x14ac:dyDescent="0.3">
      <c r="E390" s="162"/>
      <c r="F390" s="1"/>
      <c r="G390" s="163"/>
      <c r="H390" s="1"/>
      <c r="I390" s="3"/>
      <c r="J390" s="163"/>
    </row>
    <row r="391" spans="5:10" x14ac:dyDescent="0.3">
      <c r="E391" s="162"/>
      <c r="F391" s="1"/>
      <c r="G391" s="163"/>
      <c r="H391" s="1"/>
      <c r="I391" s="3"/>
      <c r="J391" s="163"/>
    </row>
    <row r="392" spans="5:10" x14ac:dyDescent="0.3">
      <c r="E392" s="162"/>
      <c r="F392" s="1"/>
      <c r="G392" s="163"/>
      <c r="H392" s="1"/>
      <c r="I392" s="3"/>
      <c r="J392" s="163"/>
    </row>
    <row r="393" spans="5:10" x14ac:dyDescent="0.3">
      <c r="E393" s="162"/>
      <c r="F393" s="1"/>
      <c r="G393" s="163"/>
      <c r="H393" s="1"/>
      <c r="I393" s="3"/>
      <c r="J393" s="163"/>
    </row>
    <row r="394" spans="5:10" x14ac:dyDescent="0.3">
      <c r="E394" s="162"/>
      <c r="F394" s="1"/>
      <c r="G394" s="163"/>
      <c r="H394" s="1"/>
      <c r="I394" s="3"/>
      <c r="J394" s="163"/>
    </row>
    <row r="395" spans="5:10" x14ac:dyDescent="0.3">
      <c r="E395" s="162"/>
      <c r="F395" s="1"/>
      <c r="G395" s="163"/>
      <c r="H395" s="1"/>
      <c r="I395" s="3"/>
      <c r="J395" s="163"/>
    </row>
    <row r="396" spans="5:10" x14ac:dyDescent="0.3">
      <c r="E396" s="162"/>
      <c r="F396" s="1"/>
      <c r="G396" s="163"/>
      <c r="H396" s="1"/>
      <c r="I396" s="3"/>
      <c r="J396" s="163"/>
    </row>
    <row r="397" spans="5:10" x14ac:dyDescent="0.3">
      <c r="E397" s="162"/>
      <c r="F397" s="1"/>
      <c r="G397" s="163"/>
      <c r="H397" s="1"/>
      <c r="I397" s="3"/>
      <c r="J397" s="163"/>
    </row>
    <row r="398" spans="5:10" x14ac:dyDescent="0.3">
      <c r="E398" s="162"/>
      <c r="F398" s="1"/>
      <c r="G398" s="163"/>
      <c r="H398" s="1"/>
      <c r="I398" s="3"/>
      <c r="J398" s="163"/>
    </row>
    <row r="399" spans="5:10" x14ac:dyDescent="0.3">
      <c r="E399" s="162"/>
      <c r="F399" s="1"/>
      <c r="G399" s="163"/>
      <c r="H399" s="1"/>
      <c r="I399" s="3"/>
      <c r="J399" s="163"/>
    </row>
    <row r="400" spans="5:10" x14ac:dyDescent="0.3">
      <c r="E400" s="162"/>
      <c r="F400" s="1"/>
      <c r="G400" s="163"/>
      <c r="H400" s="1"/>
      <c r="I400" s="3"/>
      <c r="J400" s="163"/>
    </row>
    <row r="401" spans="5:10" x14ac:dyDescent="0.3">
      <c r="E401" s="162"/>
      <c r="F401" s="1"/>
      <c r="G401" s="163"/>
      <c r="H401" s="1"/>
      <c r="I401" s="3"/>
      <c r="J401" s="163"/>
    </row>
    <row r="402" spans="5:10" x14ac:dyDescent="0.3">
      <c r="E402" s="162"/>
      <c r="F402" s="1"/>
      <c r="G402" s="163"/>
      <c r="H402" s="1"/>
      <c r="I402" s="3"/>
      <c r="J402" s="163"/>
    </row>
    <row r="403" spans="5:10" x14ac:dyDescent="0.3">
      <c r="E403" s="162"/>
      <c r="F403" s="1"/>
      <c r="G403" s="163"/>
      <c r="H403" s="1"/>
      <c r="I403" s="3"/>
      <c r="J403" s="163"/>
    </row>
    <row r="404" spans="5:10" x14ac:dyDescent="0.3">
      <c r="E404" s="162"/>
      <c r="F404" s="1"/>
      <c r="G404" s="163"/>
      <c r="H404" s="1"/>
      <c r="I404" s="3"/>
      <c r="J404" s="163"/>
    </row>
    <row r="405" spans="5:10" x14ac:dyDescent="0.3">
      <c r="E405" s="162"/>
      <c r="F405" s="1"/>
      <c r="G405" s="163"/>
      <c r="H405" s="1"/>
      <c r="I405" s="3"/>
      <c r="J405" s="163"/>
    </row>
    <row r="406" spans="5:10" x14ac:dyDescent="0.3">
      <c r="E406" s="162"/>
      <c r="F406" s="1"/>
      <c r="G406" s="163"/>
      <c r="H406" s="1"/>
      <c r="I406" s="3"/>
      <c r="J406" s="163"/>
    </row>
    <row r="407" spans="5:10" x14ac:dyDescent="0.3">
      <c r="E407" s="162"/>
      <c r="F407" s="1"/>
      <c r="G407" s="163"/>
      <c r="H407" s="1"/>
      <c r="I407" s="3"/>
      <c r="J407" s="163"/>
    </row>
    <row r="408" spans="5:10" x14ac:dyDescent="0.3">
      <c r="E408" s="162"/>
      <c r="F408" s="1"/>
      <c r="G408" s="163"/>
      <c r="H408" s="1"/>
      <c r="I408" s="3"/>
      <c r="J408" s="163"/>
    </row>
    <row r="409" spans="5:10" x14ac:dyDescent="0.3">
      <c r="E409" s="162"/>
      <c r="F409" s="1"/>
      <c r="G409" s="163"/>
      <c r="H409" s="1"/>
      <c r="I409" s="3"/>
      <c r="J409" s="163"/>
    </row>
    <row r="410" spans="5:10" x14ac:dyDescent="0.3">
      <c r="E410" s="162"/>
      <c r="F410" s="1"/>
      <c r="G410" s="163"/>
      <c r="H410" s="1"/>
      <c r="I410" s="3"/>
      <c r="J410" s="163"/>
    </row>
    <row r="411" spans="5:10" x14ac:dyDescent="0.3">
      <c r="E411" s="162"/>
      <c r="F411" s="1"/>
      <c r="G411" s="163"/>
      <c r="H411" s="1"/>
      <c r="I411" s="3"/>
      <c r="J411" s="163"/>
    </row>
    <row r="412" spans="5:10" x14ac:dyDescent="0.3">
      <c r="E412" s="162"/>
      <c r="F412" s="1"/>
      <c r="G412" s="163"/>
      <c r="H412" s="1"/>
      <c r="I412" s="3"/>
      <c r="J412" s="163"/>
    </row>
    <row r="413" spans="5:10" x14ac:dyDescent="0.3">
      <c r="E413" s="162"/>
      <c r="F413" s="1"/>
      <c r="G413" s="163"/>
      <c r="H413" s="1"/>
      <c r="I413" s="3"/>
      <c r="J413" s="163"/>
    </row>
    <row r="414" spans="5:10" x14ac:dyDescent="0.3">
      <c r="E414" s="162"/>
      <c r="F414" s="1"/>
      <c r="G414" s="163"/>
      <c r="H414" s="1"/>
      <c r="I414" s="3"/>
      <c r="J414" s="163"/>
    </row>
    <row r="415" spans="5:10" x14ac:dyDescent="0.3">
      <c r="E415" s="162"/>
      <c r="F415" s="1"/>
      <c r="G415" s="163"/>
      <c r="H415" s="1"/>
      <c r="I415" s="3"/>
      <c r="J415" s="163"/>
    </row>
    <row r="416" spans="5:10" x14ac:dyDescent="0.3">
      <c r="E416" s="162"/>
      <c r="F416" s="1"/>
      <c r="G416" s="163"/>
      <c r="H416" s="1"/>
      <c r="I416" s="3"/>
      <c r="J416" s="163"/>
    </row>
    <row r="417" spans="5:10" x14ac:dyDescent="0.3">
      <c r="E417" s="162"/>
      <c r="F417" s="1"/>
      <c r="G417" s="163"/>
      <c r="H417" s="1"/>
      <c r="I417" s="3"/>
      <c r="J417" s="163"/>
    </row>
    <row r="418" spans="5:10" x14ac:dyDescent="0.3">
      <c r="E418" s="162"/>
      <c r="F418" s="1"/>
      <c r="G418" s="163"/>
      <c r="H418" s="1"/>
      <c r="I418" s="3"/>
      <c r="J418" s="163"/>
    </row>
    <row r="419" spans="5:10" x14ac:dyDescent="0.3">
      <c r="E419" s="162"/>
      <c r="F419" s="1"/>
      <c r="G419" s="163"/>
      <c r="H419" s="1"/>
      <c r="I419" s="3"/>
      <c r="J419" s="163"/>
    </row>
    <row r="420" spans="5:10" x14ac:dyDescent="0.3">
      <c r="E420" s="162"/>
      <c r="F420" s="1"/>
      <c r="G420" s="163"/>
      <c r="H420" s="1"/>
      <c r="I420" s="3"/>
      <c r="J420" s="163"/>
    </row>
    <row r="421" spans="5:10" x14ac:dyDescent="0.3">
      <c r="E421" s="162"/>
      <c r="F421" s="1"/>
      <c r="G421" s="163"/>
      <c r="H421" s="1"/>
      <c r="I421" s="3"/>
      <c r="J421" s="163"/>
    </row>
    <row r="422" spans="5:10" x14ac:dyDescent="0.3">
      <c r="E422" s="162"/>
      <c r="F422" s="1"/>
      <c r="G422" s="163"/>
      <c r="H422" s="1"/>
      <c r="I422" s="3"/>
      <c r="J422" s="163"/>
    </row>
    <row r="423" spans="5:10" x14ac:dyDescent="0.3">
      <c r="E423" s="162"/>
      <c r="F423" s="1"/>
      <c r="G423" s="163"/>
      <c r="H423" s="1"/>
      <c r="I423" s="3"/>
      <c r="J423" s="163"/>
    </row>
    <row r="424" spans="5:10" x14ac:dyDescent="0.3">
      <c r="E424" s="162"/>
      <c r="F424" s="1"/>
      <c r="G424" s="163"/>
      <c r="H424" s="1"/>
      <c r="I424" s="3"/>
      <c r="J424" s="163"/>
    </row>
    <row r="425" spans="5:10" x14ac:dyDescent="0.3">
      <c r="E425" s="162"/>
      <c r="F425" s="1"/>
      <c r="G425" s="163"/>
      <c r="H425" s="1"/>
      <c r="I425" s="3"/>
      <c r="J425" s="163"/>
    </row>
    <row r="426" spans="5:10" x14ac:dyDescent="0.3">
      <c r="E426" s="162"/>
      <c r="F426" s="1"/>
      <c r="G426" s="163"/>
      <c r="H426" s="1"/>
      <c r="I426" s="3"/>
      <c r="J426" s="163"/>
    </row>
    <row r="427" spans="5:10" x14ac:dyDescent="0.3">
      <c r="E427" s="162"/>
      <c r="F427" s="1"/>
      <c r="G427" s="163"/>
      <c r="H427" s="1"/>
      <c r="I427" s="3"/>
      <c r="J427" s="163"/>
    </row>
    <row r="428" spans="5:10" x14ac:dyDescent="0.3">
      <c r="E428" s="162"/>
      <c r="F428" s="1"/>
      <c r="G428" s="163"/>
      <c r="H428" s="1"/>
      <c r="I428" s="3"/>
      <c r="J428" s="163"/>
    </row>
    <row r="429" spans="5:10" x14ac:dyDescent="0.3">
      <c r="E429" s="162"/>
      <c r="F429" s="1"/>
      <c r="G429" s="163"/>
      <c r="H429" s="1"/>
      <c r="I429" s="3"/>
      <c r="J429" s="163"/>
    </row>
    <row r="430" spans="5:10" x14ac:dyDescent="0.3">
      <c r="E430" s="162"/>
      <c r="F430" s="1"/>
      <c r="G430" s="163"/>
      <c r="H430" s="1"/>
      <c r="I430" s="3"/>
      <c r="J430" s="163"/>
    </row>
    <row r="431" spans="5:10" x14ac:dyDescent="0.3">
      <c r="E431" s="162"/>
      <c r="F431" s="1"/>
      <c r="G431" s="163"/>
      <c r="H431" s="1"/>
      <c r="I431" s="3"/>
      <c r="J431" s="163"/>
    </row>
    <row r="432" spans="5:10" x14ac:dyDescent="0.3">
      <c r="E432" s="162"/>
      <c r="F432" s="1"/>
      <c r="G432" s="163"/>
      <c r="H432" s="1"/>
      <c r="I432" s="3"/>
      <c r="J432" s="163"/>
    </row>
    <row r="433" spans="5:10" x14ac:dyDescent="0.3">
      <c r="E433" s="162"/>
      <c r="F433" s="1"/>
      <c r="G433" s="163"/>
      <c r="H433" s="1"/>
      <c r="I433" s="3"/>
      <c r="J433" s="163"/>
    </row>
    <row r="434" spans="5:10" x14ac:dyDescent="0.3">
      <c r="E434" s="162"/>
      <c r="F434" s="1"/>
      <c r="G434" s="163"/>
      <c r="H434" s="1"/>
      <c r="I434" s="3"/>
      <c r="J434" s="163"/>
    </row>
    <row r="435" spans="5:10" x14ac:dyDescent="0.3">
      <c r="E435" s="162"/>
      <c r="F435" s="1"/>
      <c r="G435" s="163"/>
      <c r="H435" s="1"/>
      <c r="I435" s="3"/>
      <c r="J435" s="163"/>
    </row>
    <row r="436" spans="5:10" x14ac:dyDescent="0.3">
      <c r="E436" s="162"/>
      <c r="F436" s="1"/>
      <c r="G436" s="163"/>
      <c r="H436" s="1"/>
      <c r="I436" s="3"/>
      <c r="J436" s="163"/>
    </row>
    <row r="437" spans="5:10" x14ac:dyDescent="0.3">
      <c r="E437" s="162"/>
      <c r="F437" s="1"/>
      <c r="G437" s="163"/>
      <c r="H437" s="1"/>
      <c r="I437" s="3"/>
      <c r="J437" s="163"/>
    </row>
    <row r="438" spans="5:10" x14ac:dyDescent="0.3">
      <c r="E438" s="162"/>
      <c r="F438" s="1"/>
      <c r="G438" s="163"/>
      <c r="H438" s="1"/>
      <c r="I438" s="3"/>
      <c r="J438" s="163"/>
    </row>
    <row r="439" spans="5:10" x14ac:dyDescent="0.3">
      <c r="E439" s="162"/>
      <c r="F439" s="1"/>
      <c r="G439" s="163"/>
      <c r="H439" s="1"/>
      <c r="I439" s="3"/>
      <c r="J439" s="163"/>
    </row>
    <row r="440" spans="5:10" x14ac:dyDescent="0.3">
      <c r="E440" s="162"/>
      <c r="F440" s="1"/>
      <c r="G440" s="163"/>
      <c r="H440" s="1"/>
      <c r="I440" s="3"/>
      <c r="J440" s="163"/>
    </row>
    <row r="441" spans="5:10" x14ac:dyDescent="0.3">
      <c r="E441" s="162"/>
      <c r="F441" s="1"/>
      <c r="G441" s="163"/>
      <c r="H441" s="1"/>
      <c r="I441" s="3"/>
      <c r="J441" s="163"/>
    </row>
    <row r="442" spans="5:10" x14ac:dyDescent="0.3">
      <c r="E442" s="162"/>
      <c r="F442" s="1"/>
      <c r="G442" s="163"/>
      <c r="H442" s="1"/>
      <c r="I442" s="3"/>
      <c r="J442" s="163"/>
    </row>
    <row r="443" spans="5:10" x14ac:dyDescent="0.3">
      <c r="E443" s="162"/>
      <c r="F443" s="1"/>
      <c r="G443" s="163"/>
      <c r="H443" s="1"/>
      <c r="I443" s="3"/>
      <c r="J443" s="163"/>
    </row>
    <row r="444" spans="5:10" x14ac:dyDescent="0.3">
      <c r="E444" s="162"/>
      <c r="F444" s="1"/>
      <c r="G444" s="163"/>
      <c r="H444" s="1"/>
      <c r="I444" s="3"/>
      <c r="J444" s="163"/>
    </row>
    <row r="445" spans="5:10" x14ac:dyDescent="0.3">
      <c r="E445" s="162"/>
      <c r="F445" s="1"/>
      <c r="G445" s="163"/>
      <c r="H445" s="1"/>
      <c r="I445" s="3"/>
      <c r="J445" s="163"/>
    </row>
    <row r="446" spans="5:10" x14ac:dyDescent="0.3">
      <c r="E446" s="162"/>
      <c r="F446" s="1"/>
      <c r="G446" s="163"/>
      <c r="H446" s="1"/>
      <c r="I446" s="3"/>
      <c r="J446" s="163"/>
    </row>
    <row r="447" spans="5:10" x14ac:dyDescent="0.3">
      <c r="E447" s="162"/>
      <c r="F447" s="1"/>
      <c r="G447" s="163"/>
      <c r="H447" s="1"/>
      <c r="I447" s="3"/>
      <c r="J447" s="163"/>
    </row>
    <row r="448" spans="5:10" x14ac:dyDescent="0.3">
      <c r="E448" s="162"/>
      <c r="F448" s="1"/>
      <c r="G448" s="163"/>
      <c r="H448" s="1"/>
      <c r="I448" s="3"/>
      <c r="J448" s="163"/>
    </row>
    <row r="449" spans="5:10" x14ac:dyDescent="0.3">
      <c r="E449" s="162"/>
      <c r="F449" s="1"/>
      <c r="G449" s="163"/>
      <c r="H449" s="1"/>
      <c r="I449" s="3"/>
      <c r="J449" s="163"/>
    </row>
    <row r="450" spans="5:10" x14ac:dyDescent="0.3">
      <c r="E450" s="162"/>
      <c r="F450" s="1"/>
      <c r="G450" s="163"/>
      <c r="H450" s="1"/>
      <c r="I450" s="3"/>
      <c r="J450" s="163"/>
    </row>
    <row r="451" spans="5:10" x14ac:dyDescent="0.3">
      <c r="E451" s="162"/>
      <c r="F451" s="1"/>
      <c r="G451" s="163"/>
      <c r="H451" s="1"/>
      <c r="I451" s="3"/>
      <c r="J451" s="163"/>
    </row>
    <row r="452" spans="5:10" x14ac:dyDescent="0.3">
      <c r="E452" s="162"/>
      <c r="F452" s="1"/>
      <c r="G452" s="163"/>
      <c r="H452" s="1"/>
      <c r="I452" s="3"/>
      <c r="J452" s="163"/>
    </row>
    <row r="453" spans="5:10" x14ac:dyDescent="0.3">
      <c r="E453" s="162"/>
      <c r="F453" s="1"/>
      <c r="G453" s="163"/>
      <c r="H453" s="1"/>
      <c r="I453" s="3"/>
      <c r="J453" s="163"/>
    </row>
    <row r="454" spans="5:10" x14ac:dyDescent="0.3">
      <c r="E454" s="162"/>
      <c r="F454" s="1"/>
      <c r="G454" s="163"/>
      <c r="H454" s="1"/>
      <c r="I454" s="3"/>
      <c r="J454" s="163"/>
    </row>
    <row r="455" spans="5:10" x14ac:dyDescent="0.3">
      <c r="E455" s="162"/>
      <c r="F455" s="1"/>
      <c r="G455" s="163"/>
      <c r="H455" s="1"/>
      <c r="I455" s="3"/>
      <c r="J455" s="163"/>
    </row>
    <row r="456" spans="5:10" x14ac:dyDescent="0.3">
      <c r="E456" s="162"/>
      <c r="F456" s="1"/>
      <c r="G456" s="163"/>
      <c r="H456" s="1"/>
      <c r="I456" s="3"/>
      <c r="J456" s="163"/>
    </row>
    <row r="457" spans="5:10" x14ac:dyDescent="0.3">
      <c r="E457" s="162"/>
      <c r="F457" s="1"/>
      <c r="G457" s="163"/>
      <c r="H457" s="1"/>
      <c r="I457" s="3"/>
      <c r="J457" s="163"/>
    </row>
    <row r="458" spans="5:10" x14ac:dyDescent="0.3">
      <c r="E458" s="162"/>
      <c r="F458" s="1"/>
      <c r="G458" s="163"/>
      <c r="H458" s="1"/>
      <c r="I458" s="3"/>
      <c r="J458" s="163"/>
    </row>
    <row r="459" spans="5:10" x14ac:dyDescent="0.3">
      <c r="E459" s="162"/>
      <c r="F459" s="1"/>
      <c r="G459" s="163"/>
      <c r="H459" s="1"/>
      <c r="I459" s="3"/>
      <c r="J459" s="163"/>
    </row>
    <row r="460" spans="5:10" x14ac:dyDescent="0.3">
      <c r="E460" s="162"/>
      <c r="F460" s="1"/>
      <c r="G460" s="163"/>
      <c r="H460" s="1"/>
      <c r="I460" s="3"/>
      <c r="J460" s="163"/>
    </row>
    <row r="461" spans="5:10" x14ac:dyDescent="0.3">
      <c r="E461" s="162"/>
      <c r="F461" s="1"/>
      <c r="G461" s="163"/>
      <c r="H461" s="1"/>
      <c r="I461" s="3"/>
      <c r="J461" s="163"/>
    </row>
    <row r="462" spans="5:10" x14ac:dyDescent="0.3">
      <c r="E462" s="162"/>
      <c r="F462" s="1"/>
      <c r="G462" s="163"/>
      <c r="H462" s="1"/>
      <c r="I462" s="3"/>
      <c r="J462" s="163"/>
    </row>
    <row r="463" spans="5:10" x14ac:dyDescent="0.3">
      <c r="E463" s="162"/>
      <c r="F463" s="1"/>
      <c r="G463" s="163"/>
      <c r="H463" s="1"/>
      <c r="I463" s="3"/>
      <c r="J463" s="163"/>
    </row>
    <row r="464" spans="5:10" x14ac:dyDescent="0.3">
      <c r="E464" s="162"/>
      <c r="F464" s="1"/>
      <c r="G464" s="163"/>
      <c r="H464" s="1"/>
      <c r="I464" s="3"/>
      <c r="J464" s="163"/>
    </row>
    <row r="465" spans="5:10" x14ac:dyDescent="0.3">
      <c r="E465" s="162"/>
      <c r="F465" s="1"/>
      <c r="G465" s="163"/>
      <c r="H465" s="1"/>
      <c r="I465" s="3"/>
      <c r="J465" s="163"/>
    </row>
    <row r="466" spans="5:10" x14ac:dyDescent="0.3">
      <c r="E466" s="162"/>
      <c r="F466" s="1"/>
      <c r="G466" s="163"/>
      <c r="H466" s="1"/>
      <c r="I466" s="3"/>
      <c r="J466" s="163"/>
    </row>
    <row r="467" spans="5:10" x14ac:dyDescent="0.3">
      <c r="E467" s="162"/>
      <c r="F467" s="1"/>
      <c r="G467" s="163"/>
      <c r="H467" s="1"/>
      <c r="I467" s="3"/>
      <c r="J467" s="163"/>
    </row>
    <row r="468" spans="5:10" x14ac:dyDescent="0.3">
      <c r="E468" s="162"/>
      <c r="F468" s="1"/>
      <c r="G468" s="163"/>
      <c r="H468" s="1"/>
      <c r="I468" s="3"/>
      <c r="J468" s="163"/>
    </row>
    <row r="469" spans="5:10" x14ac:dyDescent="0.3">
      <c r="E469" s="162"/>
      <c r="F469" s="1"/>
      <c r="G469" s="163"/>
      <c r="H469" s="1"/>
      <c r="I469" s="3"/>
      <c r="J469" s="163"/>
    </row>
    <row r="470" spans="5:10" x14ac:dyDescent="0.3">
      <c r="E470" s="162"/>
      <c r="F470" s="1"/>
      <c r="G470" s="163"/>
      <c r="H470" s="1"/>
      <c r="I470" s="3"/>
      <c r="J470" s="163"/>
    </row>
    <row r="471" spans="5:10" x14ac:dyDescent="0.3">
      <c r="E471" s="162"/>
      <c r="F471" s="1"/>
      <c r="G471" s="163"/>
      <c r="H471" s="1"/>
      <c r="I471" s="3"/>
      <c r="J471" s="163"/>
    </row>
    <row r="472" spans="5:10" x14ac:dyDescent="0.3">
      <c r="E472" s="162"/>
      <c r="F472" s="1"/>
      <c r="G472" s="163"/>
      <c r="H472" s="1"/>
      <c r="I472" s="3"/>
      <c r="J472" s="163"/>
    </row>
    <row r="473" spans="5:10" x14ac:dyDescent="0.3">
      <c r="E473" s="162"/>
      <c r="F473" s="1"/>
      <c r="G473" s="163"/>
      <c r="H473" s="1"/>
      <c r="I473" s="3"/>
      <c r="J473" s="163"/>
    </row>
    <row r="474" spans="5:10" x14ac:dyDescent="0.3">
      <c r="E474" s="162"/>
      <c r="F474" s="1"/>
      <c r="G474" s="163"/>
      <c r="H474" s="1"/>
      <c r="I474" s="3"/>
      <c r="J474" s="163"/>
    </row>
    <row r="475" spans="5:10" x14ac:dyDescent="0.3">
      <c r="E475" s="162"/>
      <c r="F475" s="1"/>
      <c r="G475" s="163"/>
      <c r="H475" s="1"/>
      <c r="I475" s="3"/>
      <c r="J475" s="163"/>
    </row>
    <row r="476" spans="5:10" x14ac:dyDescent="0.3">
      <c r="E476" s="162"/>
      <c r="F476" s="1"/>
      <c r="G476" s="163"/>
      <c r="H476" s="1"/>
      <c r="I476" s="3"/>
      <c r="J476" s="163"/>
    </row>
    <row r="477" spans="5:10" x14ac:dyDescent="0.3">
      <c r="E477" s="162"/>
      <c r="F477" s="1"/>
      <c r="G477" s="163"/>
      <c r="H477" s="1"/>
      <c r="I477" s="3"/>
      <c r="J477" s="163"/>
    </row>
    <row r="478" spans="5:10" x14ac:dyDescent="0.3">
      <c r="E478" s="162"/>
      <c r="F478" s="1"/>
      <c r="G478" s="163"/>
      <c r="H478" s="1"/>
      <c r="I478" s="3"/>
      <c r="J478" s="163"/>
    </row>
    <row r="479" spans="5:10" x14ac:dyDescent="0.3">
      <c r="E479" s="162"/>
      <c r="F479" s="1"/>
      <c r="G479" s="163"/>
      <c r="H479" s="1"/>
      <c r="I479" s="3"/>
      <c r="J479" s="163"/>
    </row>
    <row r="480" spans="5:10" x14ac:dyDescent="0.3">
      <c r="E480" s="162"/>
      <c r="F480" s="1"/>
      <c r="G480" s="163"/>
      <c r="H480" s="1"/>
      <c r="I480" s="3"/>
      <c r="J480" s="163"/>
    </row>
    <row r="481" spans="5:10" x14ac:dyDescent="0.3">
      <c r="E481" s="162"/>
      <c r="F481" s="1"/>
      <c r="G481" s="163"/>
      <c r="H481" s="1"/>
      <c r="I481" s="3"/>
      <c r="J481" s="163"/>
    </row>
    <row r="482" spans="5:10" x14ac:dyDescent="0.3">
      <c r="E482" s="162"/>
      <c r="F482" s="1"/>
      <c r="G482" s="163"/>
      <c r="H482" s="1"/>
      <c r="I482" s="3"/>
      <c r="J482" s="163"/>
    </row>
    <row r="483" spans="5:10" x14ac:dyDescent="0.3">
      <c r="E483" s="162"/>
      <c r="F483" s="1"/>
      <c r="G483" s="163"/>
      <c r="H483" s="1"/>
      <c r="I483" s="3"/>
      <c r="J483" s="163"/>
    </row>
    <row r="484" spans="5:10" x14ac:dyDescent="0.3">
      <c r="E484" s="162"/>
      <c r="F484" s="1"/>
      <c r="G484" s="163"/>
      <c r="H484" s="1"/>
      <c r="I484" s="3"/>
      <c r="J484" s="163"/>
    </row>
    <row r="485" spans="5:10" x14ac:dyDescent="0.3">
      <c r="E485" s="162"/>
      <c r="F485" s="1"/>
      <c r="G485" s="163"/>
      <c r="H485" s="1"/>
      <c r="I485" s="3"/>
      <c r="J485" s="163"/>
    </row>
    <row r="486" spans="5:10" x14ac:dyDescent="0.3">
      <c r="E486" s="162"/>
      <c r="F486" s="1"/>
      <c r="G486" s="163"/>
      <c r="H486" s="1"/>
      <c r="I486" s="3"/>
      <c r="J486" s="163"/>
    </row>
    <row r="487" spans="5:10" x14ac:dyDescent="0.3">
      <c r="E487" s="162"/>
      <c r="F487" s="1"/>
      <c r="G487" s="163"/>
      <c r="H487" s="1"/>
      <c r="I487" s="3"/>
      <c r="J487" s="163"/>
    </row>
    <row r="488" spans="5:10" x14ac:dyDescent="0.3">
      <c r="E488" s="162"/>
      <c r="F488" s="1"/>
      <c r="G488" s="163"/>
      <c r="H488" s="1"/>
      <c r="I488" s="3"/>
      <c r="J488" s="163"/>
    </row>
    <row r="489" spans="5:10" x14ac:dyDescent="0.3">
      <c r="E489" s="162"/>
      <c r="F489" s="1"/>
      <c r="G489" s="163"/>
      <c r="H489" s="1"/>
      <c r="I489" s="3"/>
      <c r="J489" s="163"/>
    </row>
    <row r="490" spans="5:10" x14ac:dyDescent="0.3">
      <c r="E490" s="162"/>
      <c r="F490" s="1"/>
      <c r="G490" s="163"/>
      <c r="H490" s="1"/>
      <c r="I490" s="3"/>
      <c r="J490" s="163"/>
    </row>
    <row r="491" spans="5:10" x14ac:dyDescent="0.3">
      <c r="E491" s="162"/>
      <c r="F491" s="1"/>
      <c r="G491" s="163"/>
      <c r="H491" s="1"/>
      <c r="I491" s="3"/>
      <c r="J491" s="163"/>
    </row>
    <row r="492" spans="5:10" x14ac:dyDescent="0.3">
      <c r="E492" s="162"/>
      <c r="F492" s="1"/>
      <c r="G492" s="163"/>
      <c r="H492" s="1"/>
      <c r="I492" s="3"/>
      <c r="J492" s="163"/>
    </row>
    <row r="493" spans="5:10" x14ac:dyDescent="0.3">
      <c r="E493" s="162"/>
      <c r="F493" s="1"/>
      <c r="G493" s="163"/>
      <c r="H493" s="1"/>
      <c r="I493" s="3"/>
      <c r="J493" s="163"/>
    </row>
    <row r="494" spans="5:10" x14ac:dyDescent="0.3">
      <c r="E494" s="162"/>
      <c r="F494" s="1"/>
      <c r="G494" s="163"/>
      <c r="H494" s="1"/>
      <c r="I494" s="3"/>
      <c r="J494" s="163"/>
    </row>
    <row r="495" spans="5:10" x14ac:dyDescent="0.3">
      <c r="E495" s="162"/>
      <c r="F495" s="1"/>
      <c r="G495" s="163"/>
      <c r="H495" s="1"/>
      <c r="I495" s="3"/>
      <c r="J495" s="163"/>
    </row>
    <row r="496" spans="5:10" x14ac:dyDescent="0.3">
      <c r="E496" s="162"/>
      <c r="F496" s="1"/>
      <c r="G496" s="163"/>
      <c r="H496" s="1"/>
      <c r="I496" s="3"/>
      <c r="J496" s="163"/>
    </row>
    <row r="497" spans="5:10" x14ac:dyDescent="0.3">
      <c r="E497" s="162"/>
      <c r="F497" s="1"/>
      <c r="G497" s="163"/>
      <c r="H497" s="1"/>
      <c r="I497" s="3"/>
      <c r="J497" s="163"/>
    </row>
    <row r="498" spans="5:10" x14ac:dyDescent="0.3">
      <c r="E498" s="162"/>
      <c r="F498" s="1"/>
      <c r="G498" s="163"/>
      <c r="H498" s="1"/>
      <c r="I498" s="3"/>
      <c r="J498" s="163"/>
    </row>
    <row r="499" spans="5:10" x14ac:dyDescent="0.3">
      <c r="E499" s="162"/>
      <c r="F499" s="1"/>
      <c r="G499" s="163"/>
      <c r="H499" s="1"/>
      <c r="I499" s="3"/>
      <c r="J499" s="163"/>
    </row>
    <row r="500" spans="5:10" x14ac:dyDescent="0.3">
      <c r="E500" s="162"/>
      <c r="F500" s="1"/>
      <c r="G500" s="163"/>
      <c r="H500" s="1"/>
      <c r="I500" s="3"/>
      <c r="J500" s="163"/>
    </row>
    <row r="501" spans="5:10" x14ac:dyDescent="0.3">
      <c r="E501" s="162"/>
      <c r="F501" s="1"/>
      <c r="G501" s="163"/>
      <c r="H501" s="1"/>
      <c r="I501" s="3"/>
      <c r="J501" s="163"/>
    </row>
    <row r="502" spans="5:10" x14ac:dyDescent="0.3">
      <c r="E502" s="162"/>
      <c r="F502" s="1"/>
      <c r="G502" s="163"/>
      <c r="H502" s="1"/>
      <c r="I502" s="3"/>
      <c r="J502" s="163"/>
    </row>
    <row r="503" spans="5:10" x14ac:dyDescent="0.3">
      <c r="E503" s="162"/>
      <c r="F503" s="1"/>
      <c r="G503" s="163"/>
      <c r="H503" s="1"/>
      <c r="I503" s="3"/>
      <c r="J503" s="163"/>
    </row>
    <row r="504" spans="5:10" x14ac:dyDescent="0.3">
      <c r="E504" s="162"/>
      <c r="F504" s="1"/>
      <c r="G504" s="163"/>
      <c r="H504" s="1"/>
      <c r="I504" s="3"/>
      <c r="J504" s="163"/>
    </row>
    <row r="505" spans="5:10" x14ac:dyDescent="0.3">
      <c r="E505" s="162"/>
      <c r="F505" s="1"/>
      <c r="G505" s="163"/>
      <c r="H505" s="1"/>
      <c r="I505" s="3"/>
      <c r="J505" s="163"/>
    </row>
    <row r="506" spans="5:10" x14ac:dyDescent="0.3">
      <c r="E506" s="162"/>
      <c r="F506" s="1"/>
      <c r="G506" s="163"/>
      <c r="H506" s="1"/>
      <c r="I506" s="3"/>
      <c r="J506" s="163"/>
    </row>
    <row r="507" spans="5:10" x14ac:dyDescent="0.3">
      <c r="E507" s="162"/>
      <c r="F507" s="1"/>
      <c r="G507" s="163"/>
      <c r="H507" s="1"/>
      <c r="I507" s="3"/>
      <c r="J507" s="163"/>
    </row>
    <row r="508" spans="5:10" x14ac:dyDescent="0.3">
      <c r="E508" s="162"/>
      <c r="F508" s="1"/>
      <c r="G508" s="163"/>
      <c r="H508" s="1"/>
      <c r="I508" s="3"/>
      <c r="J508" s="163"/>
    </row>
    <row r="509" spans="5:10" x14ac:dyDescent="0.3">
      <c r="E509" s="162"/>
      <c r="F509" s="1"/>
      <c r="G509" s="163"/>
      <c r="H509" s="1"/>
      <c r="I509" s="3"/>
      <c r="J509" s="163"/>
    </row>
    <row r="510" spans="5:10" x14ac:dyDescent="0.3">
      <c r="E510" s="162"/>
      <c r="F510" s="1"/>
      <c r="G510" s="163"/>
      <c r="H510" s="1"/>
      <c r="I510" s="3"/>
      <c r="J510" s="163"/>
    </row>
    <row r="511" spans="5:10" x14ac:dyDescent="0.3">
      <c r="E511" s="162"/>
      <c r="F511" s="1"/>
      <c r="G511" s="163"/>
      <c r="H511" s="1"/>
      <c r="I511" s="3"/>
      <c r="J511" s="163"/>
    </row>
    <row r="512" spans="5:10" x14ac:dyDescent="0.3">
      <c r="E512" s="162"/>
      <c r="F512" s="1"/>
      <c r="G512" s="163"/>
      <c r="H512" s="1"/>
      <c r="I512" s="3"/>
      <c r="J512" s="163"/>
    </row>
    <row r="513" spans="5:10" x14ac:dyDescent="0.3">
      <c r="E513" s="162"/>
      <c r="F513" s="1"/>
      <c r="G513" s="163"/>
      <c r="H513" s="1"/>
      <c r="I513" s="3"/>
      <c r="J513" s="163"/>
    </row>
    <row r="514" spans="5:10" x14ac:dyDescent="0.3">
      <c r="E514" s="162"/>
      <c r="F514" s="1"/>
      <c r="G514" s="163"/>
      <c r="H514" s="1"/>
      <c r="I514" s="3"/>
      <c r="J514" s="163"/>
    </row>
    <row r="515" spans="5:10" x14ac:dyDescent="0.3">
      <c r="E515" s="162"/>
      <c r="F515" s="1"/>
      <c r="G515" s="163"/>
      <c r="H515" s="1"/>
      <c r="I515" s="3"/>
      <c r="J515" s="163"/>
    </row>
    <row r="516" spans="5:10" x14ac:dyDescent="0.3">
      <c r="E516" s="162"/>
      <c r="F516" s="1"/>
      <c r="G516" s="163"/>
      <c r="H516" s="1"/>
      <c r="I516" s="3"/>
      <c r="J516" s="163"/>
    </row>
    <row r="517" spans="5:10" x14ac:dyDescent="0.3">
      <c r="E517" s="162"/>
      <c r="F517" s="1"/>
      <c r="G517" s="163"/>
      <c r="H517" s="1"/>
      <c r="I517" s="3"/>
      <c r="J517" s="163"/>
    </row>
    <row r="518" spans="5:10" x14ac:dyDescent="0.3">
      <c r="E518" s="162"/>
      <c r="F518" s="1"/>
      <c r="G518" s="163"/>
      <c r="H518" s="1"/>
      <c r="I518" s="3"/>
      <c r="J518" s="163"/>
    </row>
    <row r="519" spans="5:10" x14ac:dyDescent="0.3">
      <c r="E519" s="162"/>
      <c r="F519" s="1"/>
      <c r="G519" s="163"/>
      <c r="H519" s="1"/>
      <c r="I519" s="3"/>
      <c r="J519" s="163"/>
    </row>
    <row r="520" spans="5:10" x14ac:dyDescent="0.3">
      <c r="E520" s="162"/>
      <c r="F520" s="1"/>
      <c r="G520" s="163"/>
      <c r="H520" s="1"/>
      <c r="I520" s="3"/>
      <c r="J520" s="163"/>
    </row>
    <row r="521" spans="5:10" x14ac:dyDescent="0.3">
      <c r="E521" s="162"/>
      <c r="F521" s="1"/>
      <c r="G521" s="163"/>
      <c r="H521" s="1"/>
      <c r="I521" s="3"/>
      <c r="J521" s="163"/>
    </row>
    <row r="522" spans="5:10" x14ac:dyDescent="0.3">
      <c r="E522" s="162"/>
      <c r="F522" s="1"/>
      <c r="G522" s="163"/>
      <c r="H522" s="1"/>
      <c r="I522" s="3"/>
      <c r="J522" s="163"/>
    </row>
    <row r="523" spans="5:10" x14ac:dyDescent="0.3">
      <c r="E523" s="162"/>
      <c r="F523" s="1"/>
      <c r="G523" s="163"/>
      <c r="H523" s="1"/>
      <c r="I523" s="3"/>
      <c r="J523" s="163"/>
    </row>
    <row r="524" spans="5:10" x14ac:dyDescent="0.3">
      <c r="E524" s="162"/>
      <c r="F524" s="1"/>
      <c r="G524" s="163"/>
      <c r="H524" s="1"/>
      <c r="I524" s="3"/>
      <c r="J524" s="163"/>
    </row>
    <row r="525" spans="5:10" x14ac:dyDescent="0.3">
      <c r="E525" s="162"/>
      <c r="F525" s="1"/>
      <c r="G525" s="163"/>
      <c r="H525" s="1"/>
      <c r="I525" s="3"/>
      <c r="J525" s="163"/>
    </row>
    <row r="526" spans="5:10" x14ac:dyDescent="0.3">
      <c r="E526" s="162"/>
      <c r="F526" s="1"/>
      <c r="G526" s="163"/>
      <c r="H526" s="1"/>
      <c r="I526" s="3"/>
      <c r="J526" s="163"/>
    </row>
    <row r="527" spans="5:10" x14ac:dyDescent="0.3">
      <c r="E527" s="162"/>
      <c r="F527" s="1"/>
      <c r="G527" s="163"/>
      <c r="H527" s="1"/>
      <c r="I527" s="3"/>
      <c r="J527" s="163"/>
    </row>
    <row r="528" spans="5:10" x14ac:dyDescent="0.3">
      <c r="E528" s="162"/>
      <c r="F528" s="1"/>
      <c r="G528" s="163"/>
      <c r="H528" s="1"/>
      <c r="I528" s="3"/>
      <c r="J528" s="163"/>
    </row>
    <row r="529" spans="5:10" x14ac:dyDescent="0.3">
      <c r="E529" s="162"/>
      <c r="F529" s="1"/>
      <c r="G529" s="163"/>
      <c r="H529" s="1"/>
      <c r="I529" s="3"/>
      <c r="J529" s="163"/>
    </row>
    <row r="530" spans="5:10" x14ac:dyDescent="0.3">
      <c r="E530" s="162"/>
      <c r="F530" s="1"/>
      <c r="G530" s="163"/>
      <c r="H530" s="1"/>
      <c r="I530" s="3"/>
      <c r="J530" s="163"/>
    </row>
    <row r="531" spans="5:10" x14ac:dyDescent="0.3">
      <c r="E531" s="162"/>
      <c r="F531" s="1"/>
      <c r="G531" s="163"/>
      <c r="H531" s="1"/>
      <c r="I531" s="3"/>
      <c r="J531" s="163"/>
    </row>
    <row r="532" spans="5:10" x14ac:dyDescent="0.3">
      <c r="E532" s="162"/>
      <c r="F532" s="1"/>
      <c r="G532" s="163"/>
      <c r="H532" s="1"/>
      <c r="I532" s="3"/>
      <c r="J532" s="163"/>
    </row>
    <row r="533" spans="5:10" x14ac:dyDescent="0.3">
      <c r="E533" s="162"/>
      <c r="F533" s="1"/>
      <c r="G533" s="163"/>
      <c r="H533" s="1"/>
      <c r="I533" s="3"/>
      <c r="J533" s="163"/>
    </row>
    <row r="534" spans="5:10" x14ac:dyDescent="0.3">
      <c r="E534" s="162"/>
      <c r="F534" s="1"/>
      <c r="G534" s="163"/>
      <c r="H534" s="1"/>
      <c r="I534" s="3"/>
      <c r="J534" s="163"/>
    </row>
    <row r="535" spans="5:10" x14ac:dyDescent="0.3">
      <c r="E535" s="162"/>
      <c r="F535" s="1"/>
      <c r="G535" s="163"/>
      <c r="H535" s="1"/>
      <c r="I535" s="3"/>
      <c r="J535" s="163"/>
    </row>
    <row r="536" spans="5:10" x14ac:dyDescent="0.3">
      <c r="E536" s="162"/>
      <c r="F536" s="1"/>
      <c r="G536" s="163"/>
      <c r="H536" s="1"/>
      <c r="I536" s="3"/>
      <c r="J536" s="163"/>
    </row>
    <row r="537" spans="5:10" x14ac:dyDescent="0.3">
      <c r="E537" s="162"/>
      <c r="F537" s="1"/>
      <c r="G537" s="163"/>
      <c r="H537" s="1"/>
      <c r="I537" s="3"/>
      <c r="J537" s="163"/>
    </row>
    <row r="538" spans="5:10" x14ac:dyDescent="0.3">
      <c r="E538" s="162"/>
      <c r="F538" s="1"/>
      <c r="G538" s="163"/>
      <c r="H538" s="1"/>
      <c r="I538" s="3"/>
      <c r="J538" s="163"/>
    </row>
    <row r="539" spans="5:10" x14ac:dyDescent="0.3">
      <c r="E539" s="162"/>
      <c r="F539" s="1"/>
      <c r="G539" s="163"/>
      <c r="H539" s="1"/>
      <c r="I539" s="3"/>
      <c r="J539" s="163"/>
    </row>
    <row r="540" spans="5:10" x14ac:dyDescent="0.3">
      <c r="E540" s="162"/>
      <c r="F540" s="1"/>
      <c r="G540" s="163"/>
      <c r="H540" s="1"/>
      <c r="I540" s="3"/>
      <c r="J540" s="163"/>
    </row>
    <row r="541" spans="5:10" x14ac:dyDescent="0.3">
      <c r="E541" s="162"/>
      <c r="F541" s="1"/>
      <c r="G541" s="163"/>
      <c r="H541" s="1"/>
      <c r="I541" s="3"/>
      <c r="J541" s="163"/>
    </row>
    <row r="542" spans="5:10" x14ac:dyDescent="0.3">
      <c r="E542" s="162"/>
      <c r="F542" s="1"/>
      <c r="G542" s="163"/>
      <c r="H542" s="1"/>
      <c r="I542" s="3"/>
      <c r="J542" s="163"/>
    </row>
    <row r="543" spans="5:10" x14ac:dyDescent="0.3">
      <c r="E543" s="162"/>
      <c r="F543" s="1"/>
      <c r="G543" s="163"/>
      <c r="H543" s="1"/>
      <c r="I543" s="3"/>
      <c r="J543" s="163"/>
    </row>
    <row r="544" spans="5:10" x14ac:dyDescent="0.3">
      <c r="E544" s="162"/>
      <c r="F544" s="1"/>
      <c r="G544" s="163"/>
      <c r="H544" s="1"/>
      <c r="I544" s="3"/>
      <c r="J544" s="163"/>
    </row>
    <row r="545" spans="5:10" x14ac:dyDescent="0.3">
      <c r="E545" s="162"/>
      <c r="F545" s="1"/>
      <c r="G545" s="163"/>
      <c r="H545" s="1"/>
      <c r="I545" s="3"/>
      <c r="J545" s="163"/>
    </row>
    <row r="546" spans="5:10" x14ac:dyDescent="0.3">
      <c r="E546" s="162"/>
      <c r="F546" s="1"/>
      <c r="G546" s="163"/>
      <c r="H546" s="1"/>
      <c r="I546" s="3"/>
      <c r="J546" s="163"/>
    </row>
    <row r="547" spans="5:10" x14ac:dyDescent="0.3">
      <c r="E547" s="162"/>
      <c r="F547" s="1"/>
      <c r="G547" s="163"/>
      <c r="H547" s="1"/>
      <c r="I547" s="3"/>
      <c r="J547" s="163"/>
    </row>
    <row r="548" spans="5:10" x14ac:dyDescent="0.3">
      <c r="E548" s="162"/>
      <c r="F548" s="1"/>
      <c r="G548" s="163"/>
      <c r="H548" s="1"/>
      <c r="I548" s="3"/>
      <c r="J548" s="163"/>
    </row>
    <row r="549" spans="5:10" x14ac:dyDescent="0.3">
      <c r="E549" s="162"/>
      <c r="F549" s="1"/>
      <c r="G549" s="163"/>
      <c r="H549" s="1"/>
      <c r="I549" s="3"/>
      <c r="J549" s="163"/>
    </row>
    <row r="550" spans="5:10" x14ac:dyDescent="0.3">
      <c r="E550" s="162"/>
      <c r="F550" s="1"/>
      <c r="G550" s="163"/>
      <c r="H550" s="1"/>
      <c r="I550" s="3"/>
      <c r="J550" s="163"/>
    </row>
    <row r="551" spans="5:10" x14ac:dyDescent="0.3">
      <c r="E551" s="162"/>
      <c r="F551" s="1"/>
      <c r="G551" s="163"/>
      <c r="H551" s="1"/>
      <c r="I551" s="3"/>
      <c r="J551" s="163"/>
    </row>
    <row r="552" spans="5:10" x14ac:dyDescent="0.3">
      <c r="E552" s="162"/>
      <c r="F552" s="1"/>
      <c r="G552" s="163"/>
      <c r="H552" s="1"/>
      <c r="I552" s="3"/>
      <c r="J552" s="163"/>
    </row>
    <row r="553" spans="5:10" x14ac:dyDescent="0.3">
      <c r="E553" s="162"/>
      <c r="F553" s="1"/>
      <c r="G553" s="163"/>
      <c r="H553" s="1"/>
      <c r="I553" s="3"/>
      <c r="J553" s="163"/>
    </row>
    <row r="554" spans="5:10" x14ac:dyDescent="0.3">
      <c r="E554" s="162"/>
      <c r="F554" s="1"/>
      <c r="G554" s="163"/>
      <c r="H554" s="1"/>
      <c r="I554" s="3"/>
      <c r="J554" s="163"/>
    </row>
    <row r="555" spans="5:10" x14ac:dyDescent="0.3">
      <c r="E555" s="162"/>
      <c r="F555" s="1"/>
      <c r="G555" s="163"/>
      <c r="H555" s="1"/>
      <c r="I555" s="3"/>
      <c r="J555" s="163"/>
    </row>
    <row r="556" spans="5:10" x14ac:dyDescent="0.3">
      <c r="E556" s="162"/>
      <c r="F556" s="1"/>
      <c r="G556" s="163"/>
      <c r="H556" s="1"/>
      <c r="I556" s="3"/>
      <c r="J556" s="163"/>
    </row>
    <row r="557" spans="5:10" x14ac:dyDescent="0.3">
      <c r="E557" s="162"/>
      <c r="F557" s="1"/>
      <c r="G557" s="163"/>
      <c r="H557" s="1"/>
      <c r="I557" s="3"/>
      <c r="J557" s="163"/>
    </row>
    <row r="558" spans="5:10" x14ac:dyDescent="0.3">
      <c r="E558" s="162"/>
      <c r="F558" s="1"/>
      <c r="G558" s="163"/>
      <c r="H558" s="1"/>
      <c r="I558" s="3"/>
      <c r="J558" s="163"/>
    </row>
    <row r="559" spans="5:10" x14ac:dyDescent="0.3">
      <c r="E559" s="162"/>
      <c r="F559" s="1"/>
      <c r="G559" s="163"/>
      <c r="H559" s="1"/>
      <c r="I559" s="3"/>
      <c r="J559" s="163"/>
    </row>
    <row r="560" spans="5:10" x14ac:dyDescent="0.3">
      <c r="E560" s="162"/>
      <c r="F560" s="1"/>
      <c r="G560" s="163"/>
      <c r="H560" s="1"/>
      <c r="I560" s="3"/>
      <c r="J560" s="163"/>
    </row>
    <row r="561" spans="5:10" x14ac:dyDescent="0.3">
      <c r="E561" s="162"/>
      <c r="F561" s="1"/>
      <c r="G561" s="163"/>
      <c r="H561" s="1"/>
      <c r="I561" s="3"/>
      <c r="J561" s="163"/>
    </row>
    <row r="562" spans="5:10" x14ac:dyDescent="0.3">
      <c r="E562" s="162"/>
      <c r="F562" s="1"/>
      <c r="G562" s="163"/>
      <c r="H562" s="1"/>
      <c r="I562" s="3"/>
      <c r="J562" s="163"/>
    </row>
    <row r="563" spans="5:10" x14ac:dyDescent="0.3">
      <c r="E563" s="162"/>
      <c r="F563" s="1"/>
      <c r="G563" s="163"/>
      <c r="H563" s="1"/>
      <c r="I563" s="3"/>
      <c r="J563" s="163"/>
    </row>
    <row r="564" spans="5:10" x14ac:dyDescent="0.3">
      <c r="E564" s="162"/>
      <c r="F564" s="1"/>
      <c r="G564" s="163"/>
      <c r="H564" s="1"/>
      <c r="I564" s="3"/>
      <c r="J564" s="163"/>
    </row>
    <row r="565" spans="5:10" x14ac:dyDescent="0.3">
      <c r="E565" s="162"/>
      <c r="F565" s="1"/>
      <c r="G565" s="163"/>
      <c r="H565" s="1"/>
      <c r="I565" s="3"/>
      <c r="J565" s="163"/>
    </row>
    <row r="566" spans="5:10" x14ac:dyDescent="0.3">
      <c r="E566" s="162"/>
      <c r="F566" s="1"/>
      <c r="G566" s="163"/>
      <c r="H566" s="1"/>
      <c r="I566" s="3"/>
      <c r="J566" s="163"/>
    </row>
    <row r="567" spans="5:10" x14ac:dyDescent="0.3">
      <c r="E567" s="162"/>
      <c r="F567" s="1"/>
      <c r="G567" s="163"/>
      <c r="H567" s="1"/>
      <c r="I567" s="3"/>
      <c r="J567" s="163"/>
    </row>
    <row r="568" spans="5:10" x14ac:dyDescent="0.3">
      <c r="E568" s="162"/>
      <c r="F568" s="1"/>
      <c r="G568" s="163"/>
      <c r="H568" s="1"/>
      <c r="I568" s="3"/>
      <c r="J568" s="163"/>
    </row>
    <row r="569" spans="5:10" x14ac:dyDescent="0.3">
      <c r="E569" s="162"/>
      <c r="F569" s="1"/>
      <c r="G569" s="163"/>
      <c r="H569" s="1"/>
      <c r="I569" s="3"/>
      <c r="J569" s="163"/>
    </row>
    <row r="570" spans="5:10" x14ac:dyDescent="0.3">
      <c r="E570" s="162"/>
      <c r="F570" s="1"/>
      <c r="G570" s="163"/>
      <c r="H570" s="1"/>
      <c r="I570" s="3"/>
      <c r="J570" s="163"/>
    </row>
    <row r="571" spans="5:10" x14ac:dyDescent="0.3">
      <c r="E571" s="162"/>
      <c r="F571" s="1"/>
      <c r="G571" s="163"/>
      <c r="H571" s="1"/>
      <c r="I571" s="3"/>
      <c r="J571" s="163"/>
    </row>
    <row r="572" spans="5:10" x14ac:dyDescent="0.3">
      <c r="E572" s="162"/>
      <c r="F572" s="1"/>
      <c r="G572" s="163"/>
      <c r="H572" s="1"/>
      <c r="I572" s="3"/>
      <c r="J572" s="163"/>
    </row>
    <row r="573" spans="5:10" x14ac:dyDescent="0.3">
      <c r="E573" s="162"/>
      <c r="F573" s="1"/>
      <c r="G573" s="163"/>
      <c r="H573" s="1"/>
      <c r="I573" s="3"/>
      <c r="J573" s="163"/>
    </row>
    <row r="574" spans="5:10" x14ac:dyDescent="0.3">
      <c r="E574" s="162"/>
      <c r="F574" s="1"/>
      <c r="G574" s="163"/>
      <c r="H574" s="1"/>
      <c r="I574" s="3"/>
      <c r="J574" s="163"/>
    </row>
    <row r="575" spans="5:10" x14ac:dyDescent="0.3">
      <c r="E575" s="162"/>
      <c r="F575" s="1"/>
      <c r="G575" s="163"/>
      <c r="H575" s="1"/>
      <c r="I575" s="3"/>
      <c r="J575" s="163"/>
    </row>
    <row r="576" spans="5:10" x14ac:dyDescent="0.3">
      <c r="E576" s="162"/>
      <c r="F576" s="1"/>
      <c r="G576" s="163"/>
      <c r="H576" s="1"/>
      <c r="I576" s="3"/>
      <c r="J576" s="163"/>
    </row>
    <row r="577" spans="5:10" x14ac:dyDescent="0.3">
      <c r="E577" s="162"/>
      <c r="F577" s="1"/>
      <c r="G577" s="163"/>
      <c r="H577" s="1"/>
      <c r="I577" s="3"/>
      <c r="J577" s="163"/>
    </row>
    <row r="578" spans="5:10" x14ac:dyDescent="0.3">
      <c r="E578" s="162"/>
      <c r="F578" s="1"/>
      <c r="G578" s="163"/>
      <c r="H578" s="1"/>
      <c r="I578" s="3"/>
      <c r="J578" s="163"/>
    </row>
    <row r="579" spans="5:10" x14ac:dyDescent="0.3">
      <c r="E579" s="162"/>
      <c r="F579" s="1"/>
      <c r="G579" s="163"/>
      <c r="H579" s="1"/>
      <c r="I579" s="3"/>
      <c r="J579" s="163"/>
    </row>
    <row r="580" spans="5:10" x14ac:dyDescent="0.3">
      <c r="E580" s="162"/>
      <c r="F580" s="1"/>
      <c r="G580" s="163"/>
      <c r="H580" s="1"/>
      <c r="I580" s="3"/>
      <c r="J580" s="163"/>
    </row>
    <row r="581" spans="5:10" x14ac:dyDescent="0.3">
      <c r="E581" s="162"/>
      <c r="F581" s="1"/>
      <c r="G581" s="163"/>
      <c r="H581" s="1"/>
      <c r="I581" s="3"/>
      <c r="J581" s="163"/>
    </row>
    <row r="582" spans="5:10" x14ac:dyDescent="0.3">
      <c r="E582" s="162"/>
      <c r="F582" s="1"/>
      <c r="G582" s="163"/>
      <c r="H582" s="1"/>
      <c r="I582" s="3"/>
      <c r="J582" s="163"/>
    </row>
    <row r="583" spans="5:10" x14ac:dyDescent="0.3">
      <c r="E583" s="162"/>
      <c r="F583" s="1"/>
      <c r="G583" s="163"/>
      <c r="H583" s="1"/>
      <c r="I583" s="3"/>
      <c r="J583" s="163"/>
    </row>
    <row r="584" spans="5:10" x14ac:dyDescent="0.3">
      <c r="E584" s="162"/>
      <c r="F584" s="1"/>
      <c r="G584" s="163"/>
      <c r="H584" s="1"/>
      <c r="I584" s="3"/>
      <c r="J584" s="163"/>
    </row>
    <row r="585" spans="5:10" x14ac:dyDescent="0.3">
      <c r="E585" s="162"/>
      <c r="F585" s="1"/>
      <c r="G585" s="163"/>
      <c r="H585" s="1"/>
      <c r="I585" s="3"/>
      <c r="J585" s="163"/>
    </row>
    <row r="586" spans="5:10" x14ac:dyDescent="0.3">
      <c r="E586" s="162"/>
      <c r="F586" s="1"/>
      <c r="G586" s="163"/>
      <c r="H586" s="1"/>
      <c r="I586" s="3"/>
      <c r="J586" s="163"/>
    </row>
    <row r="587" spans="5:10" x14ac:dyDescent="0.3">
      <c r="E587" s="162"/>
      <c r="F587" s="1"/>
      <c r="G587" s="163"/>
      <c r="H587" s="1"/>
      <c r="I587" s="3"/>
      <c r="J587" s="163"/>
    </row>
    <row r="588" spans="5:10" x14ac:dyDescent="0.3">
      <c r="E588" s="162"/>
      <c r="F588" s="1"/>
      <c r="G588" s="163"/>
      <c r="H588" s="1"/>
      <c r="I588" s="3"/>
      <c r="J588" s="163"/>
    </row>
    <row r="589" spans="5:10" x14ac:dyDescent="0.3">
      <c r="E589" s="162"/>
      <c r="F589" s="1"/>
      <c r="G589" s="163"/>
      <c r="H589" s="1"/>
      <c r="I589" s="3"/>
      <c r="J589" s="163"/>
    </row>
    <row r="590" spans="5:10" x14ac:dyDescent="0.3">
      <c r="E590" s="162"/>
      <c r="F590" s="1"/>
      <c r="G590" s="163"/>
      <c r="H590" s="1"/>
      <c r="I590" s="3"/>
      <c r="J590" s="163"/>
    </row>
    <row r="591" spans="5:10" x14ac:dyDescent="0.3">
      <c r="E591" s="162"/>
      <c r="F591" s="1"/>
      <c r="G591" s="163"/>
      <c r="H591" s="1"/>
      <c r="I591" s="3"/>
      <c r="J591" s="163"/>
    </row>
    <row r="592" spans="5:10" x14ac:dyDescent="0.3">
      <c r="E592" s="162"/>
      <c r="F592" s="1"/>
      <c r="G592" s="163"/>
      <c r="H592" s="1"/>
      <c r="I592" s="3"/>
      <c r="J592" s="163"/>
    </row>
    <row r="593" spans="5:10" x14ac:dyDescent="0.3">
      <c r="E593" s="162"/>
      <c r="F593" s="1"/>
      <c r="G593" s="163"/>
      <c r="H593" s="1"/>
      <c r="I593" s="3"/>
      <c r="J593" s="163"/>
    </row>
    <row r="594" spans="5:10" x14ac:dyDescent="0.3">
      <c r="E594" s="162"/>
      <c r="F594" s="1"/>
      <c r="G594" s="163"/>
      <c r="H594" s="1"/>
      <c r="I594" s="3"/>
      <c r="J594" s="163"/>
    </row>
    <row r="595" spans="5:10" x14ac:dyDescent="0.3">
      <c r="E595" s="162"/>
      <c r="F595" s="1"/>
      <c r="G595" s="163"/>
      <c r="H595" s="1"/>
      <c r="I595" s="3"/>
      <c r="J595" s="163"/>
    </row>
    <row r="596" spans="5:10" x14ac:dyDescent="0.3">
      <c r="E596" s="162"/>
      <c r="F596" s="1"/>
      <c r="G596" s="163"/>
      <c r="H596" s="1"/>
      <c r="I596" s="3"/>
      <c r="J596" s="163"/>
    </row>
    <row r="597" spans="5:10" x14ac:dyDescent="0.3">
      <c r="E597" s="162"/>
      <c r="F597" s="1"/>
      <c r="G597" s="163"/>
      <c r="H597" s="1"/>
      <c r="I597" s="3"/>
      <c r="J597" s="163"/>
    </row>
    <row r="598" spans="5:10" x14ac:dyDescent="0.3">
      <c r="E598" s="162"/>
      <c r="F598" s="1"/>
      <c r="G598" s="163"/>
      <c r="H598" s="1"/>
      <c r="I598" s="3"/>
      <c r="J598" s="163"/>
    </row>
    <row r="599" spans="5:10" x14ac:dyDescent="0.3">
      <c r="E599" s="162"/>
      <c r="F599" s="1"/>
      <c r="G599" s="163"/>
      <c r="H599" s="1"/>
      <c r="I599" s="3"/>
      <c r="J599" s="163"/>
    </row>
    <row r="600" spans="5:10" x14ac:dyDescent="0.3">
      <c r="E600" s="162"/>
      <c r="F600" s="1"/>
      <c r="G600" s="163"/>
      <c r="H600" s="1"/>
      <c r="I600" s="3"/>
      <c r="J600" s="163"/>
    </row>
    <row r="601" spans="5:10" x14ac:dyDescent="0.3">
      <c r="E601" s="162"/>
      <c r="F601" s="1"/>
      <c r="G601" s="163"/>
      <c r="H601" s="1"/>
      <c r="I601" s="3"/>
      <c r="J601" s="163"/>
    </row>
    <row r="602" spans="5:10" x14ac:dyDescent="0.3">
      <c r="E602" s="162"/>
      <c r="F602" s="1"/>
      <c r="G602" s="163"/>
      <c r="H602" s="1"/>
      <c r="I602" s="3"/>
      <c r="J602" s="163"/>
    </row>
    <row r="603" spans="5:10" x14ac:dyDescent="0.3">
      <c r="E603" s="162"/>
      <c r="F603" s="1"/>
      <c r="G603" s="163"/>
      <c r="H603" s="1"/>
      <c r="I603" s="3"/>
      <c r="J603" s="163"/>
    </row>
    <row r="604" spans="5:10" x14ac:dyDescent="0.3">
      <c r="E604" s="162"/>
      <c r="F604" s="1"/>
      <c r="G604" s="163"/>
      <c r="H604" s="1"/>
      <c r="I604" s="3"/>
      <c r="J604" s="163"/>
    </row>
    <row r="605" spans="5:10" x14ac:dyDescent="0.3">
      <c r="E605" s="162"/>
      <c r="F605" s="1"/>
      <c r="G605" s="163"/>
      <c r="H605" s="1"/>
      <c r="I605" s="3"/>
      <c r="J605" s="163"/>
    </row>
    <row r="606" spans="5:10" x14ac:dyDescent="0.3">
      <c r="E606" s="162"/>
      <c r="F606" s="1"/>
      <c r="G606" s="163"/>
      <c r="H606" s="1"/>
      <c r="I606" s="3"/>
      <c r="J606" s="163"/>
    </row>
    <row r="607" spans="5:10" x14ac:dyDescent="0.3">
      <c r="E607" s="162"/>
      <c r="F607" s="1"/>
      <c r="G607" s="163"/>
      <c r="H607" s="1"/>
      <c r="I607" s="3"/>
      <c r="J607" s="163"/>
    </row>
    <row r="608" spans="5:10" x14ac:dyDescent="0.3">
      <c r="E608" s="162"/>
      <c r="F608" s="1"/>
      <c r="G608" s="163"/>
      <c r="H608" s="1"/>
      <c r="I608" s="3"/>
      <c r="J608" s="163"/>
    </row>
    <row r="609" spans="5:10" x14ac:dyDescent="0.3">
      <c r="E609" s="162"/>
      <c r="F609" s="1"/>
      <c r="G609" s="163"/>
      <c r="H609" s="1"/>
      <c r="I609" s="3"/>
      <c r="J609" s="163"/>
    </row>
    <row r="610" spans="5:10" x14ac:dyDescent="0.3">
      <c r="E610" s="162"/>
      <c r="F610" s="1"/>
      <c r="G610" s="163"/>
      <c r="H610" s="1"/>
      <c r="I610" s="3"/>
      <c r="J610" s="163"/>
    </row>
    <row r="611" spans="5:10" x14ac:dyDescent="0.3">
      <c r="E611" s="162"/>
      <c r="F611" s="1"/>
      <c r="G611" s="163"/>
      <c r="H611" s="1"/>
      <c r="I611" s="3"/>
      <c r="J611" s="163"/>
    </row>
    <row r="612" spans="5:10" x14ac:dyDescent="0.3">
      <c r="E612" s="162"/>
      <c r="F612" s="1"/>
      <c r="G612" s="163"/>
      <c r="H612" s="1"/>
      <c r="I612" s="3"/>
      <c r="J612" s="163"/>
    </row>
    <row r="613" spans="5:10" x14ac:dyDescent="0.3">
      <c r="E613" s="162"/>
      <c r="F613" s="1"/>
      <c r="G613" s="163"/>
      <c r="H613" s="1"/>
      <c r="I613" s="3"/>
      <c r="J613" s="163"/>
    </row>
    <row r="614" spans="5:10" x14ac:dyDescent="0.3">
      <c r="E614" s="162"/>
      <c r="F614" s="1"/>
      <c r="G614" s="163"/>
      <c r="H614" s="1"/>
      <c r="I614" s="3"/>
      <c r="J614" s="163"/>
    </row>
    <row r="615" spans="5:10" x14ac:dyDescent="0.3">
      <c r="E615" s="162"/>
      <c r="F615" s="1"/>
      <c r="G615" s="163"/>
      <c r="H615" s="1"/>
      <c r="I615" s="3"/>
      <c r="J615" s="163"/>
    </row>
    <row r="616" spans="5:10" x14ac:dyDescent="0.3">
      <c r="E616" s="162"/>
      <c r="F616" s="1"/>
      <c r="G616" s="163"/>
      <c r="H616" s="1"/>
      <c r="I616" s="3"/>
      <c r="J616" s="163"/>
    </row>
    <row r="617" spans="5:10" x14ac:dyDescent="0.3">
      <c r="E617" s="162"/>
      <c r="F617" s="1"/>
      <c r="G617" s="163"/>
      <c r="H617" s="1"/>
      <c r="I617" s="3"/>
      <c r="J617" s="163"/>
    </row>
    <row r="618" spans="5:10" x14ac:dyDescent="0.3">
      <c r="E618" s="162"/>
      <c r="F618" s="1"/>
      <c r="G618" s="163"/>
      <c r="H618" s="1"/>
      <c r="I618" s="3"/>
      <c r="J618" s="163"/>
    </row>
    <row r="619" spans="5:10" x14ac:dyDescent="0.3">
      <c r="E619" s="162"/>
      <c r="F619" s="1"/>
      <c r="G619" s="163"/>
      <c r="H619" s="1"/>
      <c r="I619" s="3"/>
      <c r="J619" s="163"/>
    </row>
    <row r="620" spans="5:10" x14ac:dyDescent="0.3">
      <c r="E620" s="162"/>
      <c r="F620" s="1"/>
      <c r="G620" s="163"/>
      <c r="H620" s="1"/>
      <c r="I620" s="3"/>
      <c r="J620" s="163"/>
    </row>
    <row r="621" spans="5:10" x14ac:dyDescent="0.3">
      <c r="E621" s="162"/>
      <c r="F621" s="1"/>
      <c r="G621" s="163"/>
      <c r="H621" s="1"/>
      <c r="I621" s="3"/>
      <c r="J621" s="163"/>
    </row>
    <row r="622" spans="5:10" x14ac:dyDescent="0.3">
      <c r="E622" s="162"/>
      <c r="F622" s="1"/>
      <c r="G622" s="163"/>
      <c r="H622" s="1"/>
      <c r="I622" s="3"/>
      <c r="J622" s="163"/>
    </row>
    <row r="623" spans="5:10" x14ac:dyDescent="0.3">
      <c r="E623" s="162"/>
      <c r="F623" s="1"/>
      <c r="G623" s="163"/>
      <c r="H623" s="1"/>
      <c r="I623" s="3"/>
      <c r="J623" s="163"/>
    </row>
    <row r="624" spans="5:10" x14ac:dyDescent="0.3">
      <c r="E624" s="162"/>
      <c r="F624" s="1"/>
      <c r="G624" s="163"/>
      <c r="H624" s="1"/>
      <c r="I624" s="3"/>
      <c r="J624" s="163"/>
    </row>
    <row r="625" spans="5:10" x14ac:dyDescent="0.3">
      <c r="E625" s="162"/>
      <c r="F625" s="1"/>
      <c r="G625" s="163"/>
      <c r="H625" s="1"/>
      <c r="I625" s="3"/>
      <c r="J625" s="163"/>
    </row>
    <row r="626" spans="5:10" x14ac:dyDescent="0.3">
      <c r="E626" s="162"/>
      <c r="F626" s="1"/>
      <c r="G626" s="163"/>
      <c r="H626" s="1"/>
      <c r="I626" s="3"/>
      <c r="J626" s="163"/>
    </row>
    <row r="627" spans="5:10" x14ac:dyDescent="0.3">
      <c r="E627" s="162"/>
      <c r="F627" s="1"/>
      <c r="G627" s="163"/>
      <c r="H627" s="1"/>
      <c r="I627" s="3"/>
      <c r="J627" s="163"/>
    </row>
    <row r="628" spans="5:10" x14ac:dyDescent="0.3">
      <c r="E628" s="162"/>
      <c r="F628" s="1"/>
      <c r="G628" s="163"/>
      <c r="H628" s="1"/>
      <c r="I628" s="3"/>
      <c r="J628" s="163"/>
    </row>
    <row r="629" spans="5:10" x14ac:dyDescent="0.3">
      <c r="E629" s="162"/>
      <c r="F629" s="1"/>
      <c r="G629" s="163"/>
      <c r="H629" s="1"/>
      <c r="I629" s="3"/>
      <c r="J629" s="163"/>
    </row>
    <row r="630" spans="5:10" x14ac:dyDescent="0.3">
      <c r="E630" s="162"/>
      <c r="F630" s="1"/>
      <c r="G630" s="163"/>
      <c r="H630" s="1"/>
      <c r="I630" s="3"/>
      <c r="J630" s="163"/>
    </row>
    <row r="631" spans="5:10" x14ac:dyDescent="0.3">
      <c r="E631" s="162"/>
      <c r="F631" s="1"/>
      <c r="G631" s="163"/>
      <c r="H631" s="1"/>
      <c r="I631" s="3"/>
      <c r="J631" s="163"/>
    </row>
    <row r="632" spans="5:10" x14ac:dyDescent="0.3">
      <c r="E632" s="162"/>
      <c r="F632" s="1"/>
      <c r="G632" s="163"/>
      <c r="H632" s="1"/>
      <c r="I632" s="3"/>
      <c r="J632" s="163"/>
    </row>
    <row r="633" spans="5:10" x14ac:dyDescent="0.3">
      <c r="E633" s="162"/>
      <c r="F633" s="1"/>
      <c r="G633" s="163"/>
      <c r="H633" s="1"/>
      <c r="I633" s="3"/>
      <c r="J633" s="163"/>
    </row>
    <row r="634" spans="5:10" x14ac:dyDescent="0.3">
      <c r="E634" s="162"/>
      <c r="F634" s="1"/>
      <c r="G634" s="163"/>
      <c r="H634" s="1"/>
      <c r="I634" s="3"/>
      <c r="J634" s="163"/>
    </row>
    <row r="635" spans="5:10" x14ac:dyDescent="0.3">
      <c r="E635" s="162"/>
      <c r="F635" s="1"/>
      <c r="G635" s="163"/>
      <c r="H635" s="1"/>
      <c r="I635" s="3"/>
      <c r="J635" s="163"/>
    </row>
    <row r="636" spans="5:10" x14ac:dyDescent="0.3">
      <c r="E636" s="162"/>
      <c r="F636" s="1"/>
      <c r="G636" s="163"/>
      <c r="H636" s="1"/>
      <c r="I636" s="3"/>
      <c r="J636" s="163"/>
    </row>
    <row r="637" spans="5:10" x14ac:dyDescent="0.3">
      <c r="E637" s="162"/>
      <c r="F637" s="1"/>
      <c r="G637" s="163"/>
      <c r="H637" s="1"/>
      <c r="I637" s="3"/>
      <c r="J637" s="163"/>
    </row>
    <row r="638" spans="5:10" x14ac:dyDescent="0.3">
      <c r="E638" s="162"/>
      <c r="F638" s="1"/>
      <c r="G638" s="163"/>
      <c r="H638" s="1"/>
      <c r="I638" s="3"/>
      <c r="J638" s="163"/>
    </row>
    <row r="639" spans="5:10" x14ac:dyDescent="0.3">
      <c r="E639" s="162"/>
      <c r="F639" s="1"/>
      <c r="G639" s="163"/>
      <c r="H639" s="1"/>
      <c r="I639" s="3"/>
      <c r="J639" s="163"/>
    </row>
    <row r="640" spans="5:10" x14ac:dyDescent="0.3">
      <c r="E640" s="162"/>
      <c r="F640" s="1"/>
      <c r="G640" s="163"/>
      <c r="H640" s="1"/>
      <c r="I640" s="3"/>
      <c r="J640" s="163"/>
    </row>
    <row r="641" spans="5:10" x14ac:dyDescent="0.3">
      <c r="E641" s="162"/>
      <c r="F641" s="1"/>
      <c r="G641" s="163"/>
      <c r="H641" s="1"/>
      <c r="I641" s="3"/>
      <c r="J641" s="163"/>
    </row>
    <row r="642" spans="5:10" x14ac:dyDescent="0.3">
      <c r="E642" s="162"/>
      <c r="F642" s="1"/>
      <c r="G642" s="163"/>
      <c r="H642" s="1"/>
      <c r="I642" s="3"/>
      <c r="J642" s="163"/>
    </row>
    <row r="643" spans="5:10" x14ac:dyDescent="0.3">
      <c r="E643" s="162"/>
      <c r="F643" s="1"/>
      <c r="G643" s="163"/>
      <c r="H643" s="1"/>
      <c r="I643" s="3"/>
      <c r="J643" s="163"/>
    </row>
    <row r="644" spans="5:10" x14ac:dyDescent="0.3">
      <c r="E644" s="162"/>
      <c r="F644" s="1"/>
      <c r="G644" s="163"/>
      <c r="H644" s="1"/>
      <c r="I644" s="3"/>
      <c r="J644" s="163"/>
    </row>
    <row r="645" spans="5:10" x14ac:dyDescent="0.3">
      <c r="E645" s="162"/>
      <c r="F645" s="1"/>
      <c r="G645" s="163"/>
      <c r="H645" s="1"/>
      <c r="I645" s="3"/>
      <c r="J645" s="163"/>
    </row>
    <row r="646" spans="5:10" x14ac:dyDescent="0.3">
      <c r="E646" s="162"/>
      <c r="F646" s="1"/>
      <c r="G646" s="163"/>
      <c r="H646" s="1"/>
      <c r="I646" s="3"/>
      <c r="J646" s="163"/>
    </row>
    <row r="647" spans="5:10" x14ac:dyDescent="0.3">
      <c r="E647" s="162"/>
      <c r="F647" s="1"/>
      <c r="G647" s="163"/>
      <c r="H647" s="1"/>
      <c r="I647" s="3"/>
      <c r="J647" s="163"/>
    </row>
    <row r="648" spans="5:10" x14ac:dyDescent="0.3">
      <c r="E648" s="162"/>
      <c r="F648" s="1"/>
      <c r="G648" s="163"/>
      <c r="H648" s="1"/>
      <c r="I648" s="3"/>
      <c r="J648" s="163"/>
    </row>
    <row r="649" spans="5:10" x14ac:dyDescent="0.3">
      <c r="E649" s="162"/>
      <c r="F649" s="1"/>
      <c r="G649" s="163"/>
      <c r="H649" s="1"/>
      <c r="I649" s="3"/>
      <c r="J649" s="163"/>
    </row>
    <row r="650" spans="5:10" x14ac:dyDescent="0.3">
      <c r="E650" s="162"/>
      <c r="F650" s="1"/>
      <c r="G650" s="163"/>
      <c r="H650" s="1"/>
      <c r="I650" s="3"/>
      <c r="J650" s="163"/>
    </row>
    <row r="651" spans="5:10" x14ac:dyDescent="0.3">
      <c r="E651" s="162"/>
      <c r="F651" s="1"/>
      <c r="G651" s="163"/>
      <c r="H651" s="1"/>
      <c r="I651" s="3"/>
      <c r="J651" s="163"/>
    </row>
    <row r="652" spans="5:10" x14ac:dyDescent="0.3">
      <c r="E652" s="162"/>
      <c r="F652" s="1"/>
      <c r="G652" s="163"/>
      <c r="H652" s="1"/>
      <c r="I652" s="3"/>
      <c r="J652" s="163"/>
    </row>
    <row r="653" spans="5:10" x14ac:dyDescent="0.3">
      <c r="E653" s="162"/>
      <c r="F653" s="1"/>
      <c r="G653" s="163"/>
      <c r="H653" s="1"/>
      <c r="I653" s="3"/>
      <c r="J653" s="163"/>
    </row>
    <row r="654" spans="5:10" x14ac:dyDescent="0.3">
      <c r="E654" s="162"/>
      <c r="F654" s="1"/>
      <c r="G654" s="163"/>
      <c r="H654" s="1"/>
      <c r="I654" s="3"/>
      <c r="J654" s="163"/>
    </row>
    <row r="655" spans="5:10" x14ac:dyDescent="0.3">
      <c r="E655" s="162"/>
      <c r="F655" s="1"/>
      <c r="G655" s="163"/>
      <c r="H655" s="1"/>
      <c r="I655" s="3"/>
      <c r="J655" s="163"/>
    </row>
    <row r="656" spans="5:10" x14ac:dyDescent="0.3">
      <c r="E656" s="162"/>
      <c r="F656" s="1"/>
      <c r="G656" s="163"/>
      <c r="H656" s="1"/>
      <c r="I656" s="3"/>
      <c r="J656" s="163"/>
    </row>
    <row r="657" spans="5:10" x14ac:dyDescent="0.3">
      <c r="E657" s="162"/>
      <c r="F657" s="1"/>
      <c r="G657" s="163"/>
      <c r="H657" s="1"/>
      <c r="I657" s="3"/>
      <c r="J657" s="163"/>
    </row>
    <row r="658" spans="5:10" x14ac:dyDescent="0.3">
      <c r="E658" s="162"/>
      <c r="F658" s="1"/>
      <c r="G658" s="163"/>
      <c r="H658" s="1"/>
      <c r="I658" s="3"/>
      <c r="J658" s="163"/>
    </row>
    <row r="659" spans="5:10" x14ac:dyDescent="0.3">
      <c r="E659" s="162"/>
      <c r="F659" s="1"/>
      <c r="G659" s="163"/>
      <c r="H659" s="1"/>
      <c r="I659" s="3"/>
      <c r="J659" s="163"/>
    </row>
    <row r="660" spans="5:10" x14ac:dyDescent="0.3">
      <c r="E660" s="162"/>
      <c r="F660" s="1"/>
      <c r="G660" s="163"/>
      <c r="H660" s="1"/>
      <c r="I660" s="3"/>
      <c r="J660" s="163"/>
    </row>
    <row r="661" spans="5:10" x14ac:dyDescent="0.3">
      <c r="E661" s="162"/>
      <c r="F661" s="1"/>
      <c r="G661" s="163"/>
      <c r="H661" s="1"/>
      <c r="I661" s="3"/>
      <c r="J661" s="163"/>
    </row>
    <row r="662" spans="5:10" x14ac:dyDescent="0.3">
      <c r="E662" s="162"/>
      <c r="F662" s="1"/>
      <c r="G662" s="163"/>
      <c r="H662" s="1"/>
      <c r="I662" s="3"/>
      <c r="J662" s="163"/>
    </row>
    <row r="663" spans="5:10" x14ac:dyDescent="0.3">
      <c r="E663" s="162"/>
      <c r="F663" s="1"/>
      <c r="G663" s="163"/>
      <c r="H663" s="1"/>
      <c r="I663" s="3"/>
      <c r="J663" s="163"/>
    </row>
    <row r="664" spans="5:10" x14ac:dyDescent="0.3">
      <c r="E664" s="162"/>
      <c r="F664" s="1"/>
      <c r="G664" s="163"/>
      <c r="H664" s="1"/>
      <c r="I664" s="3"/>
      <c r="J664" s="163"/>
    </row>
    <row r="665" spans="5:10" x14ac:dyDescent="0.3">
      <c r="E665" s="162"/>
      <c r="F665" s="1"/>
      <c r="G665" s="163"/>
      <c r="H665" s="1"/>
      <c r="I665" s="3"/>
      <c r="J665" s="163"/>
    </row>
    <row r="666" spans="5:10" x14ac:dyDescent="0.3">
      <c r="E666" s="162"/>
      <c r="F666" s="1"/>
      <c r="G666" s="163"/>
      <c r="H666" s="1"/>
      <c r="I666" s="3"/>
      <c r="J666" s="163"/>
    </row>
    <row r="667" spans="5:10" x14ac:dyDescent="0.3">
      <c r="E667" s="162"/>
      <c r="F667" s="1"/>
      <c r="G667" s="163"/>
      <c r="H667" s="1"/>
      <c r="I667" s="3"/>
      <c r="J667" s="163"/>
    </row>
    <row r="668" spans="5:10" x14ac:dyDescent="0.3">
      <c r="E668" s="162"/>
      <c r="F668" s="1"/>
      <c r="G668" s="163"/>
      <c r="H668" s="1"/>
      <c r="I668" s="3"/>
      <c r="J668" s="163"/>
    </row>
    <row r="669" spans="5:10" x14ac:dyDescent="0.3">
      <c r="E669" s="162"/>
      <c r="F669" s="1"/>
      <c r="G669" s="163"/>
      <c r="H669" s="1"/>
      <c r="I669" s="3"/>
      <c r="J669" s="163"/>
    </row>
    <row r="670" spans="5:10" x14ac:dyDescent="0.3">
      <c r="E670" s="162"/>
      <c r="F670" s="1"/>
      <c r="G670" s="163"/>
      <c r="H670" s="1"/>
      <c r="I670" s="3"/>
      <c r="J670" s="163"/>
    </row>
    <row r="671" spans="5:10" x14ac:dyDescent="0.3">
      <c r="E671" s="162"/>
      <c r="F671" s="1"/>
      <c r="G671" s="163"/>
      <c r="H671" s="1"/>
      <c r="I671" s="3"/>
      <c r="J671" s="163"/>
    </row>
    <row r="672" spans="5:10" x14ac:dyDescent="0.3">
      <c r="E672" s="162"/>
      <c r="F672" s="1"/>
      <c r="G672" s="163"/>
      <c r="H672" s="1"/>
      <c r="I672" s="3"/>
      <c r="J672" s="163"/>
    </row>
    <row r="673" spans="5:10" x14ac:dyDescent="0.3">
      <c r="E673" s="162"/>
      <c r="F673" s="1"/>
      <c r="G673" s="163"/>
      <c r="H673" s="1"/>
      <c r="I673" s="3"/>
      <c r="J673" s="163"/>
    </row>
    <row r="674" spans="5:10" x14ac:dyDescent="0.3">
      <c r="E674" s="162"/>
      <c r="F674" s="1"/>
      <c r="G674" s="163"/>
      <c r="H674" s="1"/>
      <c r="I674" s="3"/>
      <c r="J674" s="163"/>
    </row>
    <row r="675" spans="5:10" x14ac:dyDescent="0.3">
      <c r="E675" s="162"/>
      <c r="F675" s="1"/>
      <c r="G675" s="163"/>
      <c r="H675" s="1"/>
      <c r="I675" s="3"/>
      <c r="J675" s="163"/>
    </row>
    <row r="676" spans="5:10" x14ac:dyDescent="0.3">
      <c r="E676" s="162"/>
      <c r="F676" s="1"/>
      <c r="G676" s="163"/>
      <c r="H676" s="1"/>
      <c r="I676" s="3"/>
      <c r="J676" s="163"/>
    </row>
    <row r="677" spans="5:10" x14ac:dyDescent="0.3">
      <c r="E677" s="162"/>
      <c r="F677" s="1"/>
      <c r="G677" s="163"/>
      <c r="H677" s="1"/>
      <c r="I677" s="3"/>
      <c r="J677" s="163"/>
    </row>
    <row r="678" spans="5:10" x14ac:dyDescent="0.3">
      <c r="E678" s="162"/>
      <c r="F678" s="1"/>
      <c r="G678" s="163"/>
      <c r="H678" s="1"/>
      <c r="I678" s="3"/>
      <c r="J678" s="163"/>
    </row>
    <row r="679" spans="5:10" x14ac:dyDescent="0.3">
      <c r="E679" s="162"/>
      <c r="F679" s="1"/>
      <c r="G679" s="163"/>
      <c r="H679" s="1"/>
      <c r="I679" s="3"/>
      <c r="J679" s="163"/>
    </row>
    <row r="680" spans="5:10" x14ac:dyDescent="0.3">
      <c r="E680" s="162"/>
      <c r="F680" s="1"/>
      <c r="G680" s="163"/>
      <c r="H680" s="1"/>
      <c r="I680" s="3"/>
      <c r="J680" s="163"/>
    </row>
    <row r="681" spans="5:10" x14ac:dyDescent="0.3">
      <c r="E681" s="162"/>
      <c r="F681" s="1"/>
      <c r="G681" s="163"/>
      <c r="H681" s="1"/>
      <c r="I681" s="3"/>
      <c r="J681" s="163"/>
    </row>
    <row r="682" spans="5:10" x14ac:dyDescent="0.3">
      <c r="E682" s="162"/>
      <c r="F682" s="1"/>
      <c r="G682" s="163"/>
      <c r="H682" s="1"/>
      <c r="I682" s="3"/>
      <c r="J682" s="163"/>
    </row>
    <row r="683" spans="5:10" x14ac:dyDescent="0.3">
      <c r="E683" s="162"/>
      <c r="F683" s="1"/>
      <c r="G683" s="163"/>
      <c r="H683" s="1"/>
      <c r="I683" s="3"/>
      <c r="J683" s="163"/>
    </row>
    <row r="684" spans="5:10" x14ac:dyDescent="0.3">
      <c r="E684" s="162"/>
      <c r="F684" s="1"/>
      <c r="G684" s="163"/>
      <c r="H684" s="1"/>
      <c r="I684" s="3"/>
      <c r="J684" s="163"/>
    </row>
    <row r="685" spans="5:10" x14ac:dyDescent="0.3">
      <c r="E685" s="162"/>
      <c r="F685" s="1"/>
      <c r="G685" s="163"/>
      <c r="H685" s="1"/>
      <c r="I685" s="3"/>
      <c r="J685" s="163"/>
    </row>
    <row r="686" spans="5:10" x14ac:dyDescent="0.3">
      <c r="E686" s="162"/>
      <c r="F686" s="1"/>
      <c r="G686" s="163"/>
      <c r="H686" s="1"/>
      <c r="I686" s="3"/>
      <c r="J686" s="163"/>
    </row>
    <row r="687" spans="5:10" x14ac:dyDescent="0.3">
      <c r="E687" s="162"/>
      <c r="F687" s="1"/>
      <c r="G687" s="163"/>
      <c r="H687" s="1"/>
      <c r="I687" s="3"/>
      <c r="J687" s="163"/>
    </row>
    <row r="688" spans="5:10" x14ac:dyDescent="0.3">
      <c r="E688" s="162"/>
      <c r="F688" s="1"/>
      <c r="G688" s="163"/>
      <c r="H688" s="1"/>
      <c r="I688" s="3"/>
      <c r="J688" s="163"/>
    </row>
    <row r="689" spans="5:10" x14ac:dyDescent="0.3">
      <c r="E689" s="162"/>
      <c r="F689" s="1"/>
      <c r="G689" s="163"/>
      <c r="H689" s="1"/>
      <c r="I689" s="3"/>
      <c r="J689" s="163"/>
    </row>
    <row r="690" spans="5:10" x14ac:dyDescent="0.3">
      <c r="E690" s="162"/>
      <c r="F690" s="1"/>
      <c r="G690" s="163"/>
      <c r="H690" s="1"/>
      <c r="I690" s="3"/>
      <c r="J690" s="163"/>
    </row>
    <row r="691" spans="5:10" x14ac:dyDescent="0.3">
      <c r="E691" s="162"/>
      <c r="F691" s="1"/>
      <c r="G691" s="163"/>
      <c r="H691" s="1"/>
      <c r="I691" s="3"/>
      <c r="J691" s="163"/>
    </row>
    <row r="692" spans="5:10" x14ac:dyDescent="0.3">
      <c r="E692" s="162"/>
      <c r="F692" s="1"/>
      <c r="G692" s="163"/>
      <c r="H692" s="1"/>
      <c r="I692" s="3"/>
      <c r="J692" s="163"/>
    </row>
    <row r="693" spans="5:10" x14ac:dyDescent="0.3">
      <c r="E693" s="162"/>
      <c r="F693" s="1"/>
      <c r="G693" s="163"/>
      <c r="H693" s="1"/>
      <c r="I693" s="3"/>
      <c r="J693" s="163"/>
    </row>
    <row r="694" spans="5:10" x14ac:dyDescent="0.3">
      <c r="E694" s="162"/>
      <c r="F694" s="1"/>
      <c r="G694" s="163"/>
      <c r="H694" s="1"/>
      <c r="I694" s="3"/>
      <c r="J694" s="163"/>
    </row>
    <row r="695" spans="5:10" x14ac:dyDescent="0.3">
      <c r="E695" s="162"/>
      <c r="F695" s="1"/>
      <c r="G695" s="163"/>
      <c r="H695" s="1"/>
      <c r="I695" s="3"/>
      <c r="J695" s="163"/>
    </row>
    <row r="696" spans="5:10" x14ac:dyDescent="0.3">
      <c r="E696" s="162"/>
      <c r="F696" s="1"/>
      <c r="G696" s="163"/>
      <c r="H696" s="1"/>
      <c r="I696" s="3"/>
      <c r="J696" s="163"/>
    </row>
    <row r="697" spans="5:10" x14ac:dyDescent="0.3">
      <c r="E697" s="162"/>
      <c r="F697" s="1"/>
      <c r="G697" s="163"/>
      <c r="H697" s="1"/>
      <c r="I697" s="3"/>
      <c r="J697" s="163"/>
    </row>
    <row r="698" spans="5:10" x14ac:dyDescent="0.3">
      <c r="E698" s="162"/>
      <c r="F698" s="1"/>
      <c r="G698" s="163"/>
      <c r="H698" s="1"/>
      <c r="I698" s="3"/>
      <c r="J698" s="163"/>
    </row>
    <row r="699" spans="5:10" x14ac:dyDescent="0.3">
      <c r="E699" s="162"/>
      <c r="F699" s="1"/>
      <c r="G699" s="163"/>
      <c r="H699" s="1"/>
      <c r="I699" s="3"/>
      <c r="J699" s="163"/>
    </row>
    <row r="700" spans="5:10" x14ac:dyDescent="0.3">
      <c r="E700" s="162"/>
      <c r="F700" s="1"/>
      <c r="G700" s="163"/>
      <c r="H700" s="1"/>
      <c r="I700" s="3"/>
      <c r="J700" s="163"/>
    </row>
    <row r="701" spans="5:10" x14ac:dyDescent="0.3">
      <c r="E701" s="162"/>
      <c r="F701" s="1"/>
      <c r="G701" s="163"/>
      <c r="H701" s="1"/>
      <c r="I701" s="3"/>
      <c r="J701" s="163"/>
    </row>
    <row r="702" spans="5:10" x14ac:dyDescent="0.3">
      <c r="E702" s="162"/>
      <c r="F702" s="1"/>
      <c r="G702" s="163"/>
      <c r="H702" s="1"/>
      <c r="I702" s="3"/>
      <c r="J702" s="163"/>
    </row>
    <row r="703" spans="5:10" x14ac:dyDescent="0.3">
      <c r="E703" s="162"/>
      <c r="F703" s="1"/>
      <c r="G703" s="163"/>
      <c r="H703" s="1"/>
      <c r="I703" s="3"/>
      <c r="J703" s="163"/>
    </row>
    <row r="704" spans="5:10" x14ac:dyDescent="0.3">
      <c r="E704" s="162"/>
      <c r="F704" s="1"/>
      <c r="G704" s="163"/>
      <c r="H704" s="1"/>
      <c r="I704" s="3"/>
      <c r="J704" s="163"/>
    </row>
    <row r="705" spans="5:10" x14ac:dyDescent="0.3">
      <c r="E705" s="162"/>
      <c r="F705" s="1"/>
      <c r="G705" s="163"/>
      <c r="H705" s="1"/>
      <c r="I705" s="3"/>
      <c r="J705" s="163"/>
    </row>
    <row r="706" spans="5:10" x14ac:dyDescent="0.3">
      <c r="E706" s="162"/>
      <c r="F706" s="1"/>
      <c r="G706" s="163"/>
      <c r="H706" s="1"/>
      <c r="I706" s="3"/>
      <c r="J706" s="163"/>
    </row>
    <row r="707" spans="5:10" x14ac:dyDescent="0.3">
      <c r="E707" s="162"/>
      <c r="F707" s="1"/>
      <c r="G707" s="163"/>
      <c r="H707" s="1"/>
      <c r="I707" s="3"/>
      <c r="J707" s="163"/>
    </row>
    <row r="708" spans="5:10" x14ac:dyDescent="0.3">
      <c r="E708" s="162"/>
      <c r="F708" s="1"/>
      <c r="G708" s="163"/>
      <c r="H708" s="1"/>
      <c r="I708" s="3"/>
      <c r="J708" s="163"/>
    </row>
    <row r="709" spans="5:10" x14ac:dyDescent="0.3">
      <c r="E709" s="162"/>
      <c r="F709" s="1"/>
      <c r="G709" s="163"/>
      <c r="H709" s="1"/>
      <c r="I709" s="3"/>
      <c r="J709" s="163"/>
    </row>
    <row r="710" spans="5:10" x14ac:dyDescent="0.3">
      <c r="E710" s="162"/>
      <c r="F710" s="1"/>
      <c r="G710" s="163"/>
      <c r="H710" s="1"/>
      <c r="I710" s="3"/>
      <c r="J710" s="163"/>
    </row>
    <row r="711" spans="5:10" x14ac:dyDescent="0.3">
      <c r="E711" s="162"/>
      <c r="F711" s="1"/>
      <c r="G711" s="163"/>
      <c r="H711" s="1"/>
      <c r="I711" s="3"/>
      <c r="J711" s="163"/>
    </row>
    <row r="712" spans="5:10" x14ac:dyDescent="0.3">
      <c r="E712" s="162"/>
      <c r="F712" s="1"/>
      <c r="G712" s="163"/>
      <c r="H712" s="1"/>
      <c r="I712" s="3"/>
      <c r="J712" s="163"/>
    </row>
    <row r="713" spans="5:10" x14ac:dyDescent="0.3">
      <c r="E713" s="162"/>
      <c r="F713" s="1"/>
      <c r="G713" s="163"/>
      <c r="H713" s="1"/>
      <c r="I713" s="3"/>
      <c r="J713" s="163"/>
    </row>
    <row r="714" spans="5:10" x14ac:dyDescent="0.3">
      <c r="E714" s="162"/>
      <c r="F714" s="1"/>
      <c r="G714" s="163"/>
      <c r="H714" s="1"/>
      <c r="I714" s="3"/>
      <c r="J714" s="163"/>
    </row>
    <row r="715" spans="5:10" x14ac:dyDescent="0.3">
      <c r="E715" s="162"/>
      <c r="F715" s="1"/>
      <c r="G715" s="163"/>
      <c r="H715" s="1"/>
      <c r="I715" s="3"/>
      <c r="J715" s="163"/>
    </row>
    <row r="716" spans="5:10" x14ac:dyDescent="0.3">
      <c r="E716" s="162"/>
      <c r="F716" s="1"/>
      <c r="G716" s="163"/>
      <c r="H716" s="1"/>
      <c r="I716" s="3"/>
      <c r="J716" s="163"/>
    </row>
    <row r="717" spans="5:10" x14ac:dyDescent="0.3">
      <c r="E717" s="162"/>
      <c r="F717" s="1"/>
      <c r="G717" s="163"/>
      <c r="H717" s="1"/>
      <c r="I717" s="3"/>
      <c r="J717" s="163"/>
    </row>
    <row r="718" spans="5:10" x14ac:dyDescent="0.3">
      <c r="E718" s="162"/>
      <c r="F718" s="1"/>
      <c r="G718" s="163"/>
      <c r="H718" s="1"/>
      <c r="I718" s="3"/>
      <c r="J718" s="163"/>
    </row>
    <row r="719" spans="5:10" x14ac:dyDescent="0.3">
      <c r="E719" s="162"/>
      <c r="F719" s="1"/>
      <c r="G719" s="163"/>
      <c r="H719" s="1"/>
      <c r="I719" s="3"/>
      <c r="J719" s="163"/>
    </row>
    <row r="720" spans="5:10" x14ac:dyDescent="0.3">
      <c r="E720" s="162"/>
      <c r="F720" s="1"/>
      <c r="G720" s="163"/>
      <c r="H720" s="1"/>
      <c r="I720" s="3"/>
      <c r="J720" s="163"/>
    </row>
    <row r="721" spans="5:10" x14ac:dyDescent="0.3">
      <c r="E721" s="162"/>
      <c r="F721" s="1"/>
      <c r="G721" s="163"/>
      <c r="H721" s="1"/>
      <c r="I721" s="3"/>
      <c r="J721" s="163"/>
    </row>
    <row r="722" spans="5:10" x14ac:dyDescent="0.3">
      <c r="E722" s="162"/>
      <c r="F722" s="1"/>
      <c r="G722" s="163"/>
      <c r="H722" s="1"/>
      <c r="I722" s="3"/>
      <c r="J722" s="163"/>
    </row>
    <row r="723" spans="5:10" x14ac:dyDescent="0.3">
      <c r="E723" s="162"/>
      <c r="F723" s="1"/>
      <c r="G723" s="163"/>
      <c r="H723" s="1"/>
      <c r="I723" s="3"/>
      <c r="J723" s="163"/>
    </row>
    <row r="724" spans="5:10" x14ac:dyDescent="0.3">
      <c r="E724" s="162"/>
      <c r="F724" s="1"/>
      <c r="G724" s="163"/>
      <c r="H724" s="1"/>
      <c r="I724" s="3"/>
      <c r="J724" s="163"/>
    </row>
    <row r="725" spans="5:10" x14ac:dyDescent="0.3">
      <c r="E725" s="162"/>
      <c r="F725" s="1"/>
      <c r="G725" s="163"/>
      <c r="H725" s="1"/>
      <c r="I725" s="3"/>
      <c r="J725" s="163"/>
    </row>
    <row r="726" spans="5:10" x14ac:dyDescent="0.3">
      <c r="E726" s="162"/>
      <c r="F726" s="1"/>
      <c r="G726" s="163"/>
      <c r="H726" s="1"/>
      <c r="I726" s="3"/>
      <c r="J726" s="163"/>
    </row>
    <row r="727" spans="5:10" x14ac:dyDescent="0.3">
      <c r="E727" s="162"/>
      <c r="F727" s="1"/>
      <c r="G727" s="163"/>
      <c r="H727" s="1"/>
      <c r="I727" s="3"/>
      <c r="J727" s="163"/>
    </row>
    <row r="728" spans="5:10" x14ac:dyDescent="0.3">
      <c r="E728" s="162"/>
      <c r="F728" s="1"/>
      <c r="G728" s="163"/>
      <c r="H728" s="1"/>
      <c r="I728" s="3"/>
      <c r="J728" s="163"/>
    </row>
    <row r="729" spans="5:10" x14ac:dyDescent="0.3">
      <c r="E729" s="162"/>
      <c r="F729" s="1"/>
      <c r="G729" s="163"/>
      <c r="H729" s="1"/>
      <c r="I729" s="3"/>
      <c r="J729" s="163"/>
    </row>
    <row r="730" spans="5:10" x14ac:dyDescent="0.3">
      <c r="E730" s="162"/>
      <c r="F730" s="1"/>
      <c r="G730" s="163"/>
      <c r="H730" s="1"/>
      <c r="I730" s="3"/>
      <c r="J730" s="163"/>
    </row>
    <row r="731" spans="5:10" x14ac:dyDescent="0.3">
      <c r="E731" s="162"/>
      <c r="F731" s="1"/>
      <c r="G731" s="163"/>
      <c r="H731" s="1"/>
      <c r="I731" s="3"/>
      <c r="J731" s="163"/>
    </row>
    <row r="732" spans="5:10" x14ac:dyDescent="0.3">
      <c r="E732" s="162"/>
      <c r="F732" s="1"/>
      <c r="G732" s="163"/>
      <c r="H732" s="1"/>
      <c r="I732" s="3"/>
      <c r="J732" s="163"/>
    </row>
    <row r="733" spans="5:10" x14ac:dyDescent="0.3">
      <c r="E733" s="162"/>
      <c r="F733" s="1"/>
      <c r="G733" s="163"/>
      <c r="H733" s="1"/>
      <c r="I733" s="3"/>
      <c r="J733" s="163"/>
    </row>
    <row r="734" spans="5:10" x14ac:dyDescent="0.3">
      <c r="E734" s="162"/>
      <c r="F734" s="1"/>
      <c r="G734" s="163"/>
      <c r="H734" s="1"/>
      <c r="I734" s="3"/>
      <c r="J734" s="163"/>
    </row>
    <row r="735" spans="5:10" x14ac:dyDescent="0.3">
      <c r="E735" s="162"/>
      <c r="F735" s="1"/>
      <c r="G735" s="163"/>
      <c r="H735" s="1"/>
      <c r="I735" s="3"/>
      <c r="J735" s="163"/>
    </row>
    <row r="736" spans="5:10" x14ac:dyDescent="0.3">
      <c r="E736" s="162"/>
      <c r="F736" s="1"/>
      <c r="G736" s="163"/>
      <c r="H736" s="1"/>
      <c r="I736" s="3"/>
      <c r="J736" s="163"/>
    </row>
    <row r="737" spans="5:10" x14ac:dyDescent="0.3">
      <c r="E737" s="162"/>
      <c r="F737" s="1"/>
      <c r="G737" s="163"/>
      <c r="H737" s="1"/>
      <c r="I737" s="3"/>
      <c r="J737" s="163"/>
    </row>
    <row r="738" spans="5:10" x14ac:dyDescent="0.3">
      <c r="E738" s="162"/>
      <c r="F738" s="1"/>
      <c r="G738" s="163"/>
      <c r="H738" s="1"/>
      <c r="I738" s="3"/>
      <c r="J738" s="163"/>
    </row>
    <row r="739" spans="5:10" x14ac:dyDescent="0.3">
      <c r="E739" s="162"/>
      <c r="F739" s="1"/>
      <c r="G739" s="163"/>
      <c r="H739" s="1"/>
      <c r="I739" s="3"/>
      <c r="J739" s="163"/>
    </row>
    <row r="740" spans="5:10" x14ac:dyDescent="0.3">
      <c r="E740" s="162"/>
      <c r="F740" s="1"/>
      <c r="G740" s="163"/>
      <c r="H740" s="1"/>
      <c r="I740" s="3"/>
      <c r="J740" s="163"/>
    </row>
    <row r="741" spans="5:10" x14ac:dyDescent="0.3">
      <c r="E741" s="162"/>
      <c r="F741" s="1"/>
      <c r="G741" s="163"/>
      <c r="H741" s="1"/>
      <c r="I741" s="3"/>
      <c r="J741" s="163"/>
    </row>
    <row r="742" spans="5:10" x14ac:dyDescent="0.3">
      <c r="E742" s="162"/>
      <c r="F742" s="1"/>
      <c r="G742" s="163"/>
      <c r="H742" s="1"/>
      <c r="I742" s="3"/>
      <c r="J742" s="163"/>
    </row>
    <row r="743" spans="5:10" x14ac:dyDescent="0.3">
      <c r="E743" s="162"/>
      <c r="F743" s="1"/>
      <c r="G743" s="163"/>
      <c r="H743" s="1"/>
      <c r="I743" s="3"/>
      <c r="J743" s="163"/>
    </row>
    <row r="744" spans="5:10" x14ac:dyDescent="0.3">
      <c r="E744" s="162"/>
      <c r="F744" s="1"/>
      <c r="G744" s="163"/>
      <c r="H744" s="1"/>
      <c r="I744" s="3"/>
      <c r="J744" s="163"/>
    </row>
    <row r="745" spans="5:10" x14ac:dyDescent="0.3">
      <c r="E745" s="162"/>
      <c r="F745" s="1"/>
      <c r="G745" s="163"/>
      <c r="H745" s="1"/>
      <c r="I745" s="3"/>
      <c r="J745" s="163"/>
    </row>
    <row r="746" spans="5:10" x14ac:dyDescent="0.3">
      <c r="E746" s="162"/>
      <c r="F746" s="1"/>
      <c r="G746" s="163"/>
      <c r="H746" s="1"/>
      <c r="I746" s="3"/>
      <c r="J746" s="163"/>
    </row>
    <row r="747" spans="5:10" x14ac:dyDescent="0.3">
      <c r="E747" s="162"/>
      <c r="F747" s="1"/>
      <c r="G747" s="163"/>
      <c r="H747" s="1"/>
      <c r="I747" s="3"/>
      <c r="J747" s="163"/>
    </row>
    <row r="748" spans="5:10" x14ac:dyDescent="0.3">
      <c r="E748" s="162"/>
      <c r="F748" s="1"/>
      <c r="G748" s="163"/>
      <c r="H748" s="1"/>
      <c r="I748" s="3"/>
      <c r="J748" s="163"/>
    </row>
    <row r="749" spans="5:10" x14ac:dyDescent="0.3">
      <c r="E749" s="162"/>
      <c r="F749" s="1"/>
      <c r="G749" s="163"/>
      <c r="H749" s="1"/>
      <c r="I749" s="3"/>
      <c r="J749" s="163"/>
    </row>
    <row r="750" spans="5:10" x14ac:dyDescent="0.3">
      <c r="E750" s="162"/>
      <c r="F750" s="1"/>
      <c r="G750" s="163"/>
      <c r="H750" s="1"/>
      <c r="I750" s="3"/>
      <c r="J750" s="163"/>
    </row>
    <row r="751" spans="5:10" x14ac:dyDescent="0.3">
      <c r="E751" s="162"/>
      <c r="F751" s="1"/>
      <c r="G751" s="163"/>
      <c r="H751" s="1"/>
      <c r="I751" s="3"/>
      <c r="J751" s="163"/>
    </row>
    <row r="752" spans="5:10" x14ac:dyDescent="0.3">
      <c r="E752" s="162"/>
      <c r="F752" s="1"/>
      <c r="G752" s="163"/>
      <c r="H752" s="1"/>
      <c r="I752" s="3"/>
      <c r="J752" s="163"/>
    </row>
    <row r="753" spans="5:10" x14ac:dyDescent="0.3">
      <c r="E753" s="162"/>
      <c r="F753" s="1"/>
      <c r="G753" s="163"/>
      <c r="H753" s="1"/>
      <c r="I753" s="3"/>
      <c r="J753" s="163"/>
    </row>
    <row r="754" spans="5:10" x14ac:dyDescent="0.3">
      <c r="E754" s="162"/>
      <c r="F754" s="1"/>
      <c r="G754" s="163"/>
      <c r="H754" s="1"/>
      <c r="I754" s="3"/>
      <c r="J754" s="163"/>
    </row>
    <row r="755" spans="5:10" x14ac:dyDescent="0.3">
      <c r="E755" s="162"/>
      <c r="F755" s="1"/>
      <c r="G755" s="163"/>
      <c r="H755" s="1"/>
      <c r="I755" s="3"/>
      <c r="J755" s="163"/>
    </row>
    <row r="756" spans="5:10" x14ac:dyDescent="0.3">
      <c r="E756" s="162"/>
      <c r="F756" s="1"/>
      <c r="G756" s="163"/>
      <c r="H756" s="1"/>
      <c r="I756" s="3"/>
      <c r="J756" s="163"/>
    </row>
    <row r="757" spans="5:10" x14ac:dyDescent="0.3">
      <c r="E757" s="162"/>
      <c r="F757" s="1"/>
      <c r="G757" s="163"/>
      <c r="H757" s="1"/>
      <c r="I757" s="3"/>
      <c r="J757" s="163"/>
    </row>
    <row r="758" spans="5:10" x14ac:dyDescent="0.3">
      <c r="E758" s="162"/>
      <c r="F758" s="1"/>
      <c r="G758" s="163"/>
      <c r="H758" s="1"/>
      <c r="I758" s="3"/>
      <c r="J758" s="163"/>
    </row>
    <row r="759" spans="5:10" x14ac:dyDescent="0.3">
      <c r="E759" s="162"/>
      <c r="F759" s="1"/>
      <c r="G759" s="163"/>
      <c r="H759" s="1"/>
      <c r="I759" s="3"/>
      <c r="J759" s="163"/>
    </row>
    <row r="760" spans="5:10" x14ac:dyDescent="0.3">
      <c r="E760" s="162"/>
      <c r="F760" s="1"/>
      <c r="G760" s="163"/>
      <c r="H760" s="1"/>
      <c r="I760" s="3"/>
      <c r="J760" s="163"/>
    </row>
    <row r="761" spans="5:10" x14ac:dyDescent="0.3">
      <c r="E761" s="162"/>
      <c r="F761" s="1"/>
      <c r="G761" s="163"/>
      <c r="H761" s="1"/>
      <c r="I761" s="3"/>
      <c r="J761" s="163"/>
    </row>
    <row r="762" spans="5:10" x14ac:dyDescent="0.3">
      <c r="E762" s="162"/>
      <c r="F762" s="1"/>
      <c r="G762" s="163"/>
      <c r="H762" s="1"/>
      <c r="I762" s="3"/>
      <c r="J762" s="163"/>
    </row>
    <row r="763" spans="5:10" x14ac:dyDescent="0.3">
      <c r="E763" s="162"/>
      <c r="F763" s="1"/>
      <c r="G763" s="163"/>
      <c r="H763" s="1"/>
      <c r="I763" s="3"/>
      <c r="J763" s="163"/>
    </row>
    <row r="764" spans="5:10" x14ac:dyDescent="0.3">
      <c r="E764" s="162"/>
      <c r="F764" s="1"/>
      <c r="G764" s="163"/>
      <c r="H764" s="1"/>
      <c r="I764" s="3"/>
      <c r="J764" s="163"/>
    </row>
    <row r="765" spans="5:10" x14ac:dyDescent="0.3">
      <c r="E765" s="162"/>
      <c r="F765" s="1"/>
      <c r="G765" s="163"/>
      <c r="H765" s="1"/>
      <c r="I765" s="3"/>
      <c r="J765" s="163"/>
    </row>
    <row r="766" spans="5:10" x14ac:dyDescent="0.3">
      <c r="E766" s="162"/>
      <c r="F766" s="1"/>
      <c r="G766" s="163"/>
      <c r="H766" s="1"/>
      <c r="I766" s="3"/>
      <c r="J766" s="163"/>
    </row>
    <row r="767" spans="5:10" x14ac:dyDescent="0.3">
      <c r="E767" s="162"/>
      <c r="F767" s="1"/>
      <c r="G767" s="163"/>
      <c r="H767" s="1"/>
      <c r="I767" s="3"/>
      <c r="J767" s="163"/>
    </row>
    <row r="768" spans="5:10" x14ac:dyDescent="0.3">
      <c r="E768" s="162"/>
      <c r="F768" s="1"/>
      <c r="G768" s="163"/>
      <c r="H768" s="1"/>
      <c r="I768" s="3"/>
      <c r="J768" s="163"/>
    </row>
    <row r="769" spans="5:10" x14ac:dyDescent="0.3">
      <c r="E769" s="162"/>
      <c r="F769" s="1"/>
      <c r="G769" s="163"/>
      <c r="H769" s="1"/>
      <c r="I769" s="3"/>
      <c r="J769" s="163"/>
    </row>
    <row r="770" spans="5:10" x14ac:dyDescent="0.3">
      <c r="E770" s="162"/>
      <c r="F770" s="1"/>
      <c r="G770" s="163"/>
      <c r="H770" s="1"/>
      <c r="I770" s="3"/>
      <c r="J770" s="163"/>
    </row>
    <row r="771" spans="5:10" x14ac:dyDescent="0.3">
      <c r="E771" s="162"/>
      <c r="F771" s="1"/>
      <c r="G771" s="163"/>
      <c r="H771" s="1"/>
      <c r="I771" s="3"/>
      <c r="J771" s="163"/>
    </row>
    <row r="772" spans="5:10" x14ac:dyDescent="0.3">
      <c r="E772" s="162"/>
      <c r="F772" s="1"/>
      <c r="G772" s="163"/>
      <c r="H772" s="1"/>
      <c r="I772" s="3"/>
      <c r="J772" s="163"/>
    </row>
    <row r="773" spans="5:10" x14ac:dyDescent="0.3">
      <c r="E773" s="162"/>
      <c r="F773" s="1"/>
      <c r="G773" s="163"/>
      <c r="H773" s="1"/>
      <c r="I773" s="3"/>
      <c r="J773" s="163"/>
    </row>
    <row r="774" spans="5:10" x14ac:dyDescent="0.3">
      <c r="E774" s="162"/>
      <c r="F774" s="1"/>
      <c r="G774" s="163"/>
      <c r="H774" s="1"/>
      <c r="I774" s="3"/>
      <c r="J774" s="163"/>
    </row>
    <row r="775" spans="5:10" x14ac:dyDescent="0.3">
      <c r="E775" s="162"/>
      <c r="F775" s="1"/>
      <c r="G775" s="163"/>
      <c r="H775" s="1"/>
      <c r="I775" s="3"/>
      <c r="J775" s="163"/>
    </row>
    <row r="776" spans="5:10" x14ac:dyDescent="0.3">
      <c r="E776" s="162"/>
      <c r="F776" s="1"/>
      <c r="G776" s="163"/>
      <c r="H776" s="1"/>
      <c r="I776" s="3"/>
      <c r="J776" s="163"/>
    </row>
    <row r="777" spans="5:10" x14ac:dyDescent="0.3">
      <c r="E777" s="162"/>
      <c r="F777" s="1"/>
      <c r="G777" s="163"/>
      <c r="H777" s="1"/>
      <c r="I777" s="3"/>
      <c r="J777" s="163"/>
    </row>
    <row r="778" spans="5:10" x14ac:dyDescent="0.3">
      <c r="E778" s="162"/>
      <c r="F778" s="1"/>
      <c r="G778" s="163"/>
      <c r="H778" s="1"/>
      <c r="I778" s="3"/>
      <c r="J778" s="163"/>
    </row>
    <row r="779" spans="5:10" x14ac:dyDescent="0.3">
      <c r="E779" s="162"/>
      <c r="F779" s="1"/>
      <c r="G779" s="163"/>
      <c r="H779" s="1"/>
      <c r="I779" s="3"/>
      <c r="J779" s="163"/>
    </row>
    <row r="780" spans="5:10" x14ac:dyDescent="0.3">
      <c r="E780" s="162"/>
      <c r="F780" s="1"/>
      <c r="G780" s="163"/>
      <c r="H780" s="1"/>
      <c r="I780" s="3"/>
      <c r="J780" s="163"/>
    </row>
    <row r="781" spans="5:10" x14ac:dyDescent="0.3">
      <c r="E781" s="162"/>
      <c r="F781" s="1"/>
      <c r="G781" s="163"/>
      <c r="H781" s="1"/>
      <c r="I781" s="3"/>
      <c r="J781" s="163"/>
    </row>
    <row r="782" spans="5:10" x14ac:dyDescent="0.3">
      <c r="E782" s="162"/>
      <c r="F782" s="1"/>
      <c r="G782" s="163"/>
      <c r="H782" s="1"/>
      <c r="I782" s="3"/>
      <c r="J782" s="163"/>
    </row>
    <row r="783" spans="5:10" x14ac:dyDescent="0.3">
      <c r="E783" s="162"/>
      <c r="F783" s="1"/>
      <c r="G783" s="163"/>
      <c r="H783" s="1"/>
      <c r="I783" s="3"/>
      <c r="J783" s="163"/>
    </row>
    <row r="784" spans="5:10" x14ac:dyDescent="0.3">
      <c r="E784" s="162"/>
      <c r="F784" s="1"/>
      <c r="G784" s="163"/>
      <c r="H784" s="1"/>
      <c r="I784" s="3"/>
      <c r="J784" s="163"/>
    </row>
    <row r="785" spans="5:10" x14ac:dyDescent="0.3">
      <c r="E785" s="162"/>
      <c r="F785" s="1"/>
      <c r="G785" s="163"/>
      <c r="H785" s="1"/>
      <c r="I785" s="3"/>
      <c r="J785" s="163"/>
    </row>
    <row r="786" spans="5:10" x14ac:dyDescent="0.3">
      <c r="E786" s="162"/>
      <c r="F786" s="1"/>
      <c r="G786" s="163"/>
      <c r="H786" s="1"/>
      <c r="I786" s="3"/>
      <c r="J786" s="163"/>
    </row>
    <row r="787" spans="5:10" x14ac:dyDescent="0.3">
      <c r="E787" s="162"/>
      <c r="F787" s="1"/>
      <c r="G787" s="163"/>
      <c r="H787" s="1"/>
      <c r="I787" s="3"/>
      <c r="J787" s="163"/>
    </row>
    <row r="788" spans="5:10" x14ac:dyDescent="0.3">
      <c r="E788" s="162"/>
      <c r="F788" s="1"/>
      <c r="G788" s="163"/>
      <c r="H788" s="1"/>
      <c r="I788" s="3"/>
      <c r="J788" s="163"/>
    </row>
    <row r="789" spans="5:10" x14ac:dyDescent="0.3">
      <c r="E789" s="162"/>
      <c r="F789" s="1"/>
      <c r="G789" s="163"/>
      <c r="H789" s="1"/>
      <c r="I789" s="3"/>
      <c r="J789" s="163"/>
    </row>
    <row r="790" spans="5:10" x14ac:dyDescent="0.3">
      <c r="E790" s="162"/>
      <c r="F790" s="1"/>
      <c r="G790" s="163"/>
      <c r="H790" s="1"/>
      <c r="I790" s="3"/>
      <c r="J790" s="163"/>
    </row>
    <row r="791" spans="5:10" x14ac:dyDescent="0.3">
      <c r="E791" s="162"/>
      <c r="F791" s="1"/>
      <c r="G791" s="163"/>
      <c r="H791" s="1"/>
      <c r="I791" s="3"/>
      <c r="J791" s="163"/>
    </row>
    <row r="792" spans="5:10" x14ac:dyDescent="0.3">
      <c r="E792" s="162"/>
      <c r="F792" s="1"/>
      <c r="G792" s="163"/>
      <c r="H792" s="1"/>
      <c r="I792" s="3"/>
      <c r="J792" s="163"/>
    </row>
    <row r="793" spans="5:10" x14ac:dyDescent="0.3">
      <c r="E793" s="162"/>
      <c r="F793" s="1"/>
      <c r="G793" s="163"/>
      <c r="H793" s="1"/>
      <c r="I793" s="3"/>
      <c r="J793" s="163"/>
    </row>
    <row r="794" spans="5:10" x14ac:dyDescent="0.3">
      <c r="E794" s="162"/>
      <c r="F794" s="1"/>
      <c r="G794" s="163"/>
      <c r="H794" s="1"/>
      <c r="I794" s="3"/>
      <c r="J794" s="163"/>
    </row>
    <row r="795" spans="5:10" x14ac:dyDescent="0.3">
      <c r="E795" s="162"/>
      <c r="F795" s="1"/>
      <c r="G795" s="163"/>
      <c r="H795" s="1"/>
      <c r="I795" s="3"/>
      <c r="J795" s="163"/>
    </row>
    <row r="796" spans="5:10" x14ac:dyDescent="0.3">
      <c r="E796" s="162"/>
      <c r="F796" s="1"/>
      <c r="G796" s="163"/>
      <c r="H796" s="1"/>
      <c r="I796" s="3"/>
      <c r="J796" s="163"/>
    </row>
    <row r="797" spans="5:10" x14ac:dyDescent="0.3">
      <c r="E797" s="162"/>
      <c r="F797" s="1"/>
      <c r="G797" s="163"/>
      <c r="H797" s="1"/>
      <c r="I797" s="3"/>
      <c r="J797" s="163"/>
    </row>
    <row r="798" spans="5:10" x14ac:dyDescent="0.3">
      <c r="E798" s="162"/>
      <c r="F798" s="1"/>
      <c r="G798" s="163"/>
      <c r="H798" s="1"/>
      <c r="I798" s="3"/>
      <c r="J798" s="163"/>
    </row>
    <row r="799" spans="5:10" x14ac:dyDescent="0.3">
      <c r="E799" s="162"/>
      <c r="F799" s="1"/>
      <c r="G799" s="163"/>
      <c r="H799" s="1"/>
      <c r="I799" s="3"/>
      <c r="J799" s="163"/>
    </row>
    <row r="800" spans="5:10" x14ac:dyDescent="0.3">
      <c r="E800" s="162"/>
      <c r="F800" s="1"/>
      <c r="G800" s="163"/>
      <c r="H800" s="1"/>
      <c r="I800" s="3"/>
      <c r="J800" s="163"/>
    </row>
    <row r="801" spans="5:10" x14ac:dyDescent="0.3">
      <c r="E801" s="162"/>
      <c r="F801" s="1"/>
      <c r="G801" s="163"/>
      <c r="H801" s="1"/>
      <c r="I801" s="3"/>
      <c r="J801" s="163"/>
    </row>
    <row r="802" spans="5:10" x14ac:dyDescent="0.3">
      <c r="E802" s="162"/>
      <c r="F802" s="1"/>
      <c r="G802" s="163"/>
      <c r="H802" s="1"/>
      <c r="I802" s="3"/>
      <c r="J802" s="163"/>
    </row>
    <row r="803" spans="5:10" x14ac:dyDescent="0.3">
      <c r="E803" s="162"/>
      <c r="F803" s="1"/>
      <c r="G803" s="163"/>
      <c r="H803" s="1"/>
      <c r="I803" s="3"/>
      <c r="J803" s="163"/>
    </row>
    <row r="804" spans="5:10" x14ac:dyDescent="0.3">
      <c r="E804" s="162"/>
      <c r="F804" s="1"/>
      <c r="G804" s="163"/>
      <c r="H804" s="1"/>
      <c r="I804" s="3"/>
      <c r="J804" s="163"/>
    </row>
    <row r="805" spans="5:10" x14ac:dyDescent="0.3">
      <c r="E805" s="162"/>
      <c r="F805" s="1"/>
      <c r="G805" s="163"/>
      <c r="H805" s="1"/>
      <c r="I805" s="3"/>
      <c r="J805" s="163"/>
    </row>
    <row r="806" spans="5:10" x14ac:dyDescent="0.3">
      <c r="E806" s="162"/>
      <c r="F806" s="1"/>
      <c r="G806" s="163"/>
      <c r="H806" s="1"/>
      <c r="I806" s="3"/>
      <c r="J806" s="163"/>
    </row>
    <row r="807" spans="5:10" x14ac:dyDescent="0.3">
      <c r="E807" s="162"/>
      <c r="F807" s="1"/>
      <c r="G807" s="163"/>
      <c r="H807" s="1"/>
      <c r="I807" s="3"/>
      <c r="J807" s="163"/>
    </row>
    <row r="808" spans="5:10" x14ac:dyDescent="0.3">
      <c r="E808" s="162"/>
      <c r="F808" s="1"/>
      <c r="G808" s="163"/>
      <c r="H808" s="1"/>
      <c r="I808" s="3"/>
      <c r="J808" s="163"/>
    </row>
    <row r="809" spans="5:10" x14ac:dyDescent="0.3">
      <c r="E809" s="162"/>
      <c r="F809" s="1"/>
      <c r="G809" s="163"/>
      <c r="H809" s="1"/>
      <c r="I809" s="3"/>
      <c r="J809" s="163"/>
    </row>
    <row r="810" spans="5:10" x14ac:dyDescent="0.3">
      <c r="E810" s="162"/>
      <c r="F810" s="1"/>
      <c r="G810" s="163"/>
      <c r="H810" s="1"/>
      <c r="I810" s="3"/>
      <c r="J810" s="163"/>
    </row>
    <row r="811" spans="5:10" x14ac:dyDescent="0.3">
      <c r="E811" s="162"/>
      <c r="F811" s="1"/>
      <c r="G811" s="163"/>
      <c r="H811" s="1"/>
      <c r="I811" s="3"/>
      <c r="J811" s="163"/>
    </row>
    <row r="812" spans="5:10" x14ac:dyDescent="0.3">
      <c r="E812" s="162"/>
      <c r="F812" s="1"/>
      <c r="G812" s="163"/>
      <c r="H812" s="1"/>
      <c r="I812" s="3"/>
      <c r="J812" s="163"/>
    </row>
    <row r="813" spans="5:10" x14ac:dyDescent="0.3">
      <c r="E813" s="162"/>
      <c r="F813" s="1"/>
      <c r="G813" s="163"/>
      <c r="H813" s="1"/>
      <c r="I813" s="3"/>
      <c r="J813" s="163"/>
    </row>
    <row r="814" spans="5:10" x14ac:dyDescent="0.3">
      <c r="E814" s="162"/>
      <c r="F814" s="1"/>
      <c r="G814" s="163"/>
      <c r="H814" s="1"/>
      <c r="I814" s="3"/>
      <c r="J814" s="163"/>
    </row>
    <row r="815" spans="5:10" x14ac:dyDescent="0.3">
      <c r="E815" s="162"/>
      <c r="F815" s="1"/>
      <c r="G815" s="163"/>
      <c r="H815" s="1"/>
      <c r="I815" s="3"/>
      <c r="J815" s="163"/>
    </row>
    <row r="816" spans="5:10" x14ac:dyDescent="0.3">
      <c r="E816" s="162"/>
      <c r="F816" s="1"/>
      <c r="G816" s="163"/>
      <c r="H816" s="1"/>
      <c r="I816" s="3"/>
      <c r="J816" s="163"/>
    </row>
    <row r="817" spans="5:10" x14ac:dyDescent="0.3">
      <c r="E817" s="162"/>
      <c r="F817" s="1"/>
      <c r="G817" s="163"/>
      <c r="H817" s="1"/>
      <c r="I817" s="3"/>
      <c r="J817" s="163"/>
    </row>
    <row r="818" spans="5:10" x14ac:dyDescent="0.3">
      <c r="E818" s="162"/>
      <c r="F818" s="1"/>
      <c r="G818" s="163"/>
      <c r="H818" s="1"/>
      <c r="I818" s="3"/>
      <c r="J818" s="163"/>
    </row>
    <row r="819" spans="5:10" x14ac:dyDescent="0.3">
      <c r="E819" s="162"/>
      <c r="F819" s="1"/>
      <c r="G819" s="163"/>
      <c r="H819" s="1"/>
      <c r="I819" s="3"/>
      <c r="J819" s="163"/>
    </row>
    <row r="820" spans="5:10" x14ac:dyDescent="0.3">
      <c r="E820" s="162"/>
      <c r="F820" s="1"/>
      <c r="G820" s="163"/>
      <c r="H820" s="1"/>
      <c r="I820" s="3"/>
      <c r="J820" s="163"/>
    </row>
    <row r="821" spans="5:10" x14ac:dyDescent="0.3">
      <c r="E821" s="162"/>
      <c r="F821" s="1"/>
      <c r="G821" s="163"/>
      <c r="H821" s="1"/>
      <c r="I821" s="3"/>
      <c r="J821" s="163"/>
    </row>
    <row r="822" spans="5:10" x14ac:dyDescent="0.3">
      <c r="E822" s="162"/>
      <c r="F822" s="1"/>
      <c r="G822" s="163"/>
      <c r="H822" s="1"/>
      <c r="I822" s="3"/>
      <c r="J822" s="163"/>
    </row>
    <row r="823" spans="5:10" x14ac:dyDescent="0.3">
      <c r="E823" s="162"/>
      <c r="F823" s="1"/>
      <c r="G823" s="163"/>
      <c r="H823" s="1"/>
      <c r="I823" s="3"/>
      <c r="J823" s="163"/>
    </row>
    <row r="824" spans="5:10" x14ac:dyDescent="0.3">
      <c r="E824" s="162"/>
      <c r="F824" s="1"/>
      <c r="G824" s="163"/>
      <c r="H824" s="1"/>
      <c r="I824" s="3"/>
      <c r="J824" s="163"/>
    </row>
    <row r="825" spans="5:10" x14ac:dyDescent="0.3">
      <c r="E825" s="162"/>
      <c r="F825" s="1"/>
      <c r="G825" s="163"/>
      <c r="H825" s="1"/>
      <c r="I825" s="3"/>
      <c r="J825" s="163"/>
    </row>
    <row r="826" spans="5:10" x14ac:dyDescent="0.3">
      <c r="E826" s="162"/>
      <c r="F826" s="1"/>
      <c r="G826" s="163"/>
      <c r="H826" s="1"/>
      <c r="I826" s="3"/>
      <c r="J826" s="163"/>
    </row>
    <row r="827" spans="5:10" x14ac:dyDescent="0.3">
      <c r="E827" s="162"/>
      <c r="F827" s="1"/>
      <c r="G827" s="163"/>
      <c r="H827" s="1"/>
      <c r="I827" s="3"/>
      <c r="J827" s="163"/>
    </row>
    <row r="828" spans="5:10" x14ac:dyDescent="0.3">
      <c r="E828" s="162"/>
      <c r="F828" s="1"/>
      <c r="G828" s="163"/>
      <c r="H828" s="1"/>
      <c r="I828" s="3"/>
      <c r="J828" s="163"/>
    </row>
    <row r="829" spans="5:10" x14ac:dyDescent="0.3">
      <c r="E829" s="162"/>
      <c r="F829" s="1"/>
      <c r="G829" s="163"/>
      <c r="H829" s="1"/>
      <c r="I829" s="3"/>
      <c r="J829" s="163"/>
    </row>
    <row r="830" spans="5:10" x14ac:dyDescent="0.3">
      <c r="E830" s="162"/>
      <c r="F830" s="1"/>
      <c r="G830" s="163"/>
      <c r="H830" s="1"/>
      <c r="I830" s="3"/>
      <c r="J830" s="163"/>
    </row>
    <row r="831" spans="5:10" x14ac:dyDescent="0.3">
      <c r="E831" s="162"/>
      <c r="F831" s="1"/>
      <c r="G831" s="163"/>
      <c r="H831" s="1"/>
      <c r="I831" s="3"/>
      <c r="J831" s="163"/>
    </row>
    <row r="832" spans="5:10" x14ac:dyDescent="0.3">
      <c r="E832" s="162"/>
      <c r="F832" s="1"/>
      <c r="G832" s="163"/>
      <c r="H832" s="1"/>
      <c r="I832" s="3"/>
      <c r="J832" s="163"/>
    </row>
    <row r="833" spans="5:10" x14ac:dyDescent="0.3">
      <c r="E833" s="162"/>
      <c r="F833" s="1"/>
      <c r="G833" s="163"/>
      <c r="H833" s="1"/>
      <c r="I833" s="3"/>
      <c r="J833" s="163"/>
    </row>
    <row r="834" spans="5:10" x14ac:dyDescent="0.3">
      <c r="E834" s="162"/>
      <c r="F834" s="1"/>
      <c r="G834" s="163"/>
      <c r="H834" s="1"/>
      <c r="I834" s="3"/>
      <c r="J834" s="163"/>
    </row>
    <row r="835" spans="5:10" x14ac:dyDescent="0.3">
      <c r="E835" s="162"/>
      <c r="F835" s="1"/>
      <c r="G835" s="163"/>
      <c r="H835" s="1"/>
      <c r="I835" s="3"/>
      <c r="J835" s="163"/>
    </row>
    <row r="836" spans="5:10" x14ac:dyDescent="0.3">
      <c r="E836" s="162"/>
      <c r="F836" s="1"/>
      <c r="G836" s="163"/>
      <c r="H836" s="1"/>
      <c r="I836" s="3"/>
      <c r="J836" s="163"/>
    </row>
    <row r="837" spans="5:10" x14ac:dyDescent="0.3">
      <c r="E837" s="162"/>
      <c r="F837" s="1"/>
      <c r="G837" s="163"/>
      <c r="H837" s="1"/>
      <c r="I837" s="3"/>
      <c r="J837" s="163"/>
    </row>
    <row r="838" spans="5:10" x14ac:dyDescent="0.3">
      <c r="E838" s="162"/>
      <c r="F838" s="1"/>
      <c r="G838" s="163"/>
      <c r="H838" s="1"/>
      <c r="I838" s="3"/>
      <c r="J838" s="163"/>
    </row>
    <row r="839" spans="5:10" x14ac:dyDescent="0.3">
      <c r="E839" s="162"/>
      <c r="F839" s="1"/>
      <c r="G839" s="163"/>
      <c r="H839" s="1"/>
      <c r="I839" s="3"/>
      <c r="J839" s="163"/>
    </row>
    <row r="840" spans="5:10" x14ac:dyDescent="0.3">
      <c r="E840" s="162"/>
      <c r="F840" s="1"/>
      <c r="G840" s="163"/>
      <c r="H840" s="1"/>
      <c r="I840" s="3"/>
      <c r="J840" s="163"/>
    </row>
    <row r="841" spans="5:10" x14ac:dyDescent="0.3">
      <c r="E841" s="162"/>
      <c r="F841" s="1"/>
      <c r="G841" s="163"/>
      <c r="H841" s="1"/>
      <c r="I841" s="3"/>
      <c r="J841" s="163"/>
    </row>
    <row r="842" spans="5:10" x14ac:dyDescent="0.3">
      <c r="E842" s="162"/>
      <c r="F842" s="1"/>
      <c r="G842" s="163"/>
      <c r="H842" s="1"/>
      <c r="I842" s="3"/>
      <c r="J842" s="163"/>
    </row>
    <row r="843" spans="5:10" x14ac:dyDescent="0.3">
      <c r="E843" s="162"/>
      <c r="F843" s="1"/>
      <c r="G843" s="163"/>
      <c r="H843" s="1"/>
      <c r="I843" s="3"/>
      <c r="J843" s="163"/>
    </row>
    <row r="844" spans="5:10" x14ac:dyDescent="0.3">
      <c r="E844" s="162"/>
      <c r="F844" s="1"/>
      <c r="G844" s="163"/>
      <c r="H844" s="1"/>
      <c r="I844" s="3"/>
      <c r="J844" s="163"/>
    </row>
    <row r="845" spans="5:10" x14ac:dyDescent="0.3">
      <c r="E845" s="162"/>
      <c r="F845" s="1"/>
      <c r="G845" s="163"/>
      <c r="H845" s="1"/>
      <c r="I845" s="3"/>
      <c r="J845" s="163"/>
    </row>
    <row r="846" spans="5:10" x14ac:dyDescent="0.3">
      <c r="E846" s="162"/>
      <c r="F846" s="1"/>
      <c r="G846" s="163"/>
      <c r="H846" s="1"/>
      <c r="I846" s="3"/>
      <c r="J846" s="163"/>
    </row>
    <row r="847" spans="5:10" x14ac:dyDescent="0.3">
      <c r="E847" s="162"/>
      <c r="F847" s="1"/>
      <c r="G847" s="163"/>
      <c r="H847" s="1"/>
      <c r="I847" s="3"/>
      <c r="J847" s="163"/>
    </row>
    <row r="848" spans="5:10" x14ac:dyDescent="0.3">
      <c r="E848" s="162"/>
      <c r="F848" s="1"/>
      <c r="G848" s="163"/>
      <c r="H848" s="1"/>
      <c r="I848" s="3"/>
      <c r="J848" s="163"/>
    </row>
    <row r="849" spans="5:10" x14ac:dyDescent="0.3">
      <c r="E849" s="162"/>
      <c r="F849" s="1"/>
      <c r="G849" s="163"/>
      <c r="H849" s="1"/>
      <c r="I849" s="3"/>
      <c r="J849" s="163"/>
    </row>
    <row r="850" spans="5:10" x14ac:dyDescent="0.3">
      <c r="E850" s="162"/>
      <c r="F850" s="1"/>
      <c r="G850" s="163"/>
      <c r="H850" s="1"/>
      <c r="I850" s="3"/>
      <c r="J850" s="163"/>
    </row>
    <row r="851" spans="5:10" x14ac:dyDescent="0.3">
      <c r="E851" s="162"/>
      <c r="F851" s="1"/>
      <c r="G851" s="163"/>
      <c r="H851" s="1"/>
      <c r="I851" s="3"/>
      <c r="J851" s="163"/>
    </row>
    <row r="852" spans="5:10" x14ac:dyDescent="0.3">
      <c r="E852" s="162"/>
      <c r="F852" s="1"/>
      <c r="G852" s="163"/>
      <c r="H852" s="1"/>
      <c r="I852" s="3"/>
      <c r="J852" s="163"/>
    </row>
    <row r="853" spans="5:10" x14ac:dyDescent="0.3">
      <c r="E853" s="162"/>
      <c r="F853" s="1"/>
      <c r="G853" s="163"/>
      <c r="H853" s="1"/>
      <c r="I853" s="3"/>
      <c r="J853" s="163"/>
    </row>
    <row r="854" spans="5:10" x14ac:dyDescent="0.3">
      <c r="E854" s="162"/>
      <c r="F854" s="1"/>
      <c r="G854" s="163"/>
      <c r="H854" s="1"/>
      <c r="I854" s="3"/>
      <c r="J854" s="163"/>
    </row>
    <row r="855" spans="5:10" x14ac:dyDescent="0.3">
      <c r="E855" s="162"/>
      <c r="F855" s="1"/>
      <c r="G855" s="163"/>
      <c r="H855" s="1"/>
      <c r="I855" s="3"/>
      <c r="J855" s="163"/>
    </row>
    <row r="856" spans="5:10" x14ac:dyDescent="0.3">
      <c r="E856" s="162"/>
      <c r="F856" s="1"/>
      <c r="G856" s="163"/>
      <c r="H856" s="1"/>
      <c r="I856" s="3"/>
      <c r="J856" s="163"/>
    </row>
    <row r="857" spans="5:10" x14ac:dyDescent="0.3">
      <c r="E857" s="162"/>
      <c r="F857" s="1"/>
      <c r="G857" s="163"/>
      <c r="H857" s="1"/>
      <c r="I857" s="3"/>
      <c r="J857" s="163"/>
    </row>
    <row r="858" spans="5:10" x14ac:dyDescent="0.3">
      <c r="E858" s="162"/>
      <c r="F858" s="1"/>
      <c r="G858" s="163"/>
      <c r="H858" s="1"/>
      <c r="I858" s="3"/>
      <c r="J858" s="163"/>
    </row>
    <row r="859" spans="5:10" x14ac:dyDescent="0.3">
      <c r="E859" s="162"/>
      <c r="F859" s="1"/>
      <c r="G859" s="163"/>
      <c r="H859" s="1"/>
      <c r="I859" s="3"/>
      <c r="J859" s="163"/>
    </row>
    <row r="860" spans="5:10" x14ac:dyDescent="0.3">
      <c r="E860" s="162"/>
      <c r="F860" s="1"/>
      <c r="G860" s="163"/>
      <c r="H860" s="1"/>
      <c r="I860" s="3"/>
      <c r="J860" s="163"/>
    </row>
    <row r="861" spans="5:10" x14ac:dyDescent="0.3">
      <c r="E861" s="162"/>
      <c r="F861" s="1"/>
      <c r="G861" s="163"/>
      <c r="H861" s="1"/>
      <c r="I861" s="3"/>
      <c r="J861" s="163"/>
    </row>
    <row r="862" spans="5:10" x14ac:dyDescent="0.3">
      <c r="E862" s="162"/>
      <c r="F862" s="1"/>
      <c r="G862" s="163"/>
      <c r="H862" s="1"/>
      <c r="I862" s="3"/>
      <c r="J862" s="163"/>
    </row>
    <row r="863" spans="5:10" x14ac:dyDescent="0.3">
      <c r="E863" s="162"/>
      <c r="F863" s="1"/>
      <c r="G863" s="163"/>
      <c r="H863" s="1"/>
      <c r="I863" s="3"/>
      <c r="J863" s="163"/>
    </row>
    <row r="864" spans="5:10" x14ac:dyDescent="0.3">
      <c r="E864" s="162"/>
      <c r="F864" s="1"/>
      <c r="G864" s="163"/>
      <c r="H864" s="1"/>
      <c r="I864" s="3"/>
      <c r="J864" s="163"/>
    </row>
    <row r="865" spans="5:10" x14ac:dyDescent="0.3">
      <c r="E865" s="162"/>
      <c r="F865" s="1"/>
      <c r="G865" s="163"/>
      <c r="H865" s="1"/>
      <c r="I865" s="3"/>
      <c r="J865" s="163"/>
    </row>
    <row r="866" spans="5:10" x14ac:dyDescent="0.3">
      <c r="E866" s="162"/>
      <c r="F866" s="1"/>
      <c r="G866" s="163"/>
      <c r="H866" s="1"/>
      <c r="I866" s="3"/>
      <c r="J866" s="163"/>
    </row>
    <row r="867" spans="5:10" x14ac:dyDescent="0.3">
      <c r="E867" s="162"/>
      <c r="F867" s="1"/>
      <c r="G867" s="163"/>
      <c r="H867" s="1"/>
      <c r="I867" s="3"/>
      <c r="J867" s="163"/>
    </row>
    <row r="868" spans="5:10" x14ac:dyDescent="0.3">
      <c r="E868" s="162"/>
      <c r="F868" s="1"/>
      <c r="G868" s="163"/>
      <c r="H868" s="1"/>
      <c r="I868" s="3"/>
      <c r="J868" s="163"/>
    </row>
    <row r="869" spans="5:10" x14ac:dyDescent="0.3">
      <c r="E869" s="162"/>
      <c r="F869" s="1"/>
      <c r="G869" s="163"/>
      <c r="H869" s="1"/>
      <c r="I869" s="3"/>
      <c r="J869" s="163"/>
    </row>
    <row r="870" spans="5:10" x14ac:dyDescent="0.3">
      <c r="E870" s="162"/>
      <c r="F870" s="1"/>
      <c r="G870" s="163"/>
      <c r="H870" s="1"/>
      <c r="I870" s="3"/>
      <c r="J870" s="163"/>
    </row>
    <row r="871" spans="5:10" x14ac:dyDescent="0.3">
      <c r="E871" s="162"/>
      <c r="F871" s="1"/>
      <c r="G871" s="163"/>
      <c r="H871" s="1"/>
      <c r="I871" s="3"/>
      <c r="J871" s="163"/>
    </row>
    <row r="872" spans="5:10" x14ac:dyDescent="0.3">
      <c r="E872" s="162"/>
      <c r="F872" s="1"/>
      <c r="G872" s="163"/>
      <c r="H872" s="1"/>
      <c r="I872" s="3"/>
      <c r="J872" s="163"/>
    </row>
    <row r="873" spans="5:10" x14ac:dyDescent="0.3">
      <c r="E873" s="162"/>
      <c r="F873" s="1"/>
      <c r="G873" s="163"/>
      <c r="H873" s="1"/>
      <c r="I873" s="3"/>
      <c r="J873" s="163"/>
    </row>
    <row r="874" spans="5:10" x14ac:dyDescent="0.3">
      <c r="E874" s="162"/>
      <c r="F874" s="1"/>
      <c r="G874" s="163"/>
      <c r="H874" s="1"/>
      <c r="I874" s="3"/>
      <c r="J874" s="163"/>
    </row>
    <row r="875" spans="5:10" x14ac:dyDescent="0.3">
      <c r="E875" s="162"/>
      <c r="F875" s="1"/>
      <c r="G875" s="163"/>
      <c r="H875" s="1"/>
      <c r="I875" s="3"/>
      <c r="J875" s="163"/>
    </row>
    <row r="876" spans="5:10" x14ac:dyDescent="0.3">
      <c r="E876" s="162"/>
      <c r="F876" s="1"/>
      <c r="G876" s="163"/>
      <c r="H876" s="1"/>
      <c r="I876" s="3"/>
      <c r="J876" s="163"/>
    </row>
    <row r="877" spans="5:10" x14ac:dyDescent="0.3">
      <c r="E877" s="162"/>
      <c r="F877" s="1"/>
      <c r="G877" s="163"/>
      <c r="H877" s="1"/>
      <c r="I877" s="3"/>
      <c r="J877" s="163"/>
    </row>
    <row r="878" spans="5:10" x14ac:dyDescent="0.3">
      <c r="E878" s="162"/>
      <c r="F878" s="1"/>
      <c r="G878" s="163"/>
      <c r="H878" s="1"/>
      <c r="I878" s="3"/>
      <c r="J878" s="163"/>
    </row>
    <row r="879" spans="5:10" x14ac:dyDescent="0.3">
      <c r="E879" s="162"/>
      <c r="F879" s="1"/>
      <c r="G879" s="163"/>
      <c r="H879" s="1"/>
      <c r="I879" s="3"/>
      <c r="J879" s="163"/>
    </row>
    <row r="880" spans="5:10" x14ac:dyDescent="0.3">
      <c r="E880" s="162"/>
      <c r="F880" s="1"/>
      <c r="G880" s="163"/>
      <c r="H880" s="1"/>
      <c r="I880" s="3"/>
      <c r="J880" s="163"/>
    </row>
    <row r="881" spans="5:10" x14ac:dyDescent="0.3">
      <c r="E881" s="162"/>
      <c r="F881" s="1"/>
      <c r="G881" s="163"/>
      <c r="H881" s="1"/>
      <c r="I881" s="3"/>
      <c r="J881" s="163"/>
    </row>
    <row r="882" spans="5:10" x14ac:dyDescent="0.3">
      <c r="E882" s="162"/>
      <c r="F882" s="1"/>
      <c r="G882" s="163"/>
      <c r="H882" s="1"/>
      <c r="I882" s="3"/>
      <c r="J882" s="163"/>
    </row>
    <row r="883" spans="5:10" x14ac:dyDescent="0.3">
      <c r="E883" s="162"/>
      <c r="F883" s="1"/>
      <c r="G883" s="163"/>
      <c r="H883" s="1"/>
      <c r="I883" s="3"/>
      <c r="J883" s="163"/>
    </row>
    <row r="884" spans="5:10" x14ac:dyDescent="0.3">
      <c r="E884" s="162"/>
      <c r="F884" s="1"/>
      <c r="G884" s="163"/>
      <c r="H884" s="1"/>
      <c r="I884" s="3"/>
      <c r="J884" s="163"/>
    </row>
    <row r="885" spans="5:10" x14ac:dyDescent="0.3">
      <c r="E885" s="162"/>
      <c r="F885" s="1"/>
      <c r="G885" s="163"/>
      <c r="H885" s="1"/>
      <c r="I885" s="3"/>
      <c r="J885" s="163"/>
    </row>
    <row r="886" spans="5:10" x14ac:dyDescent="0.3">
      <c r="E886" s="162"/>
      <c r="F886" s="1"/>
      <c r="G886" s="163"/>
      <c r="H886" s="1"/>
      <c r="I886" s="3"/>
      <c r="J886" s="163"/>
    </row>
    <row r="887" spans="5:10" x14ac:dyDescent="0.3">
      <c r="E887" s="162"/>
      <c r="F887" s="1"/>
      <c r="G887" s="163"/>
      <c r="H887" s="1"/>
      <c r="I887" s="3"/>
      <c r="J887" s="163"/>
    </row>
    <row r="888" spans="5:10" x14ac:dyDescent="0.3">
      <c r="E888" s="162"/>
      <c r="F888" s="1"/>
      <c r="G888" s="163"/>
      <c r="H888" s="1"/>
      <c r="I888" s="3"/>
      <c r="J888" s="163"/>
    </row>
    <row r="889" spans="5:10" x14ac:dyDescent="0.3">
      <c r="E889" s="162"/>
      <c r="F889" s="1"/>
      <c r="G889" s="163"/>
      <c r="H889" s="1"/>
      <c r="I889" s="3"/>
      <c r="J889" s="163"/>
    </row>
    <row r="890" spans="5:10" x14ac:dyDescent="0.3">
      <c r="E890" s="162"/>
      <c r="F890" s="1"/>
      <c r="G890" s="163"/>
      <c r="H890" s="1"/>
      <c r="I890" s="3"/>
      <c r="J890" s="163"/>
    </row>
    <row r="891" spans="5:10" x14ac:dyDescent="0.3">
      <c r="E891" s="162"/>
      <c r="F891" s="1"/>
      <c r="G891" s="163"/>
      <c r="H891" s="1"/>
      <c r="I891" s="3"/>
      <c r="J891" s="163"/>
    </row>
    <row r="892" spans="5:10" x14ac:dyDescent="0.3">
      <c r="E892" s="162"/>
      <c r="F892" s="1"/>
      <c r="G892" s="163"/>
      <c r="H892" s="1"/>
      <c r="I892" s="3"/>
      <c r="J892" s="163"/>
    </row>
    <row r="893" spans="5:10" x14ac:dyDescent="0.3">
      <c r="E893" s="162"/>
      <c r="F893" s="1"/>
      <c r="G893" s="163"/>
      <c r="H893" s="1"/>
      <c r="I893" s="3"/>
      <c r="J893" s="163"/>
    </row>
    <row r="894" spans="5:10" x14ac:dyDescent="0.3">
      <c r="E894" s="162"/>
      <c r="F894" s="1"/>
      <c r="G894" s="163"/>
      <c r="H894" s="1"/>
      <c r="I894" s="3"/>
      <c r="J894" s="163"/>
    </row>
    <row r="895" spans="5:10" x14ac:dyDescent="0.3">
      <c r="E895" s="162"/>
      <c r="F895" s="1"/>
      <c r="G895" s="163"/>
      <c r="H895" s="1"/>
      <c r="I895" s="3"/>
      <c r="J895" s="163"/>
    </row>
    <row r="896" spans="5:10" x14ac:dyDescent="0.3">
      <c r="E896" s="162"/>
      <c r="F896" s="1"/>
      <c r="G896" s="163"/>
      <c r="H896" s="1"/>
      <c r="I896" s="3"/>
      <c r="J896" s="163"/>
    </row>
    <row r="897" spans="5:10" x14ac:dyDescent="0.3">
      <c r="E897" s="162"/>
      <c r="F897" s="1"/>
      <c r="G897" s="163"/>
      <c r="H897" s="1"/>
      <c r="I897" s="3"/>
      <c r="J897" s="163"/>
    </row>
    <row r="898" spans="5:10" x14ac:dyDescent="0.3">
      <c r="E898" s="162"/>
      <c r="F898" s="1"/>
      <c r="G898" s="163"/>
      <c r="H898" s="1"/>
      <c r="I898" s="3"/>
      <c r="J898" s="163"/>
    </row>
    <row r="899" spans="5:10" x14ac:dyDescent="0.3">
      <c r="E899" s="162"/>
      <c r="F899" s="1"/>
      <c r="G899" s="163"/>
      <c r="H899" s="1"/>
      <c r="I899" s="3"/>
      <c r="J899" s="163"/>
    </row>
    <row r="900" spans="5:10" x14ac:dyDescent="0.3">
      <c r="E900" s="162"/>
      <c r="F900" s="1"/>
      <c r="G900" s="163"/>
      <c r="H900" s="1"/>
      <c r="I900" s="3"/>
      <c r="J900" s="163"/>
    </row>
    <row r="901" spans="5:10" x14ac:dyDescent="0.3">
      <c r="E901" s="162"/>
      <c r="F901" s="1"/>
      <c r="G901" s="163"/>
      <c r="H901" s="1"/>
      <c r="I901" s="3"/>
      <c r="J901" s="163"/>
    </row>
    <row r="902" spans="5:10" x14ac:dyDescent="0.3">
      <c r="E902" s="162"/>
      <c r="F902" s="1"/>
      <c r="G902" s="163"/>
      <c r="H902" s="1"/>
      <c r="I902" s="3"/>
      <c r="J902" s="163"/>
    </row>
    <row r="903" spans="5:10" x14ac:dyDescent="0.3">
      <c r="E903" s="162"/>
      <c r="F903" s="1"/>
      <c r="G903" s="163"/>
      <c r="H903" s="1"/>
      <c r="I903" s="3"/>
      <c r="J903" s="163"/>
    </row>
    <row r="904" spans="5:10" x14ac:dyDescent="0.3">
      <c r="E904" s="162"/>
      <c r="F904" s="1"/>
      <c r="G904" s="163"/>
      <c r="H904" s="1"/>
      <c r="I904" s="3"/>
      <c r="J904" s="163"/>
    </row>
    <row r="905" spans="5:10" x14ac:dyDescent="0.3">
      <c r="E905" s="162"/>
      <c r="F905" s="1"/>
      <c r="G905" s="163"/>
      <c r="H905" s="1"/>
      <c r="I905" s="3"/>
      <c r="J905" s="163"/>
    </row>
    <row r="906" spans="5:10" x14ac:dyDescent="0.3">
      <c r="E906" s="162"/>
      <c r="F906" s="1"/>
      <c r="G906" s="163"/>
      <c r="H906" s="1"/>
      <c r="I906" s="3"/>
      <c r="J906" s="163"/>
    </row>
    <row r="907" spans="5:10" x14ac:dyDescent="0.3">
      <c r="E907" s="162"/>
      <c r="F907" s="1"/>
      <c r="G907" s="163"/>
      <c r="H907" s="1"/>
      <c r="I907" s="3"/>
      <c r="J907" s="163"/>
    </row>
    <row r="908" spans="5:10" x14ac:dyDescent="0.3">
      <c r="E908" s="162"/>
      <c r="F908" s="1"/>
      <c r="G908" s="163"/>
      <c r="H908" s="1"/>
      <c r="I908" s="3"/>
      <c r="J908" s="163"/>
    </row>
    <row r="909" spans="5:10" x14ac:dyDescent="0.3">
      <c r="E909" s="162"/>
      <c r="F909" s="1"/>
      <c r="G909" s="163"/>
      <c r="H909" s="1"/>
      <c r="I909" s="3"/>
      <c r="J909" s="163"/>
    </row>
    <row r="910" spans="5:10" x14ac:dyDescent="0.3">
      <c r="E910" s="162"/>
      <c r="F910" s="1"/>
      <c r="G910" s="163"/>
      <c r="H910" s="1"/>
      <c r="I910" s="3"/>
      <c r="J910" s="163"/>
    </row>
    <row r="911" spans="5:10" x14ac:dyDescent="0.3">
      <c r="E911" s="162"/>
      <c r="F911" s="1"/>
      <c r="G911" s="163"/>
      <c r="H911" s="1"/>
      <c r="I911" s="3"/>
      <c r="J911" s="163"/>
    </row>
    <row r="912" spans="5:10" x14ac:dyDescent="0.3">
      <c r="E912" s="162"/>
      <c r="F912" s="1"/>
      <c r="G912" s="163"/>
      <c r="H912" s="1"/>
      <c r="I912" s="3"/>
      <c r="J912" s="163"/>
    </row>
    <row r="913" spans="5:10" x14ac:dyDescent="0.3">
      <c r="E913" s="162"/>
      <c r="F913" s="1"/>
      <c r="G913" s="163"/>
      <c r="H913" s="1"/>
      <c r="I913" s="3"/>
      <c r="J913" s="163"/>
    </row>
    <row r="914" spans="5:10" x14ac:dyDescent="0.3">
      <c r="E914" s="162"/>
      <c r="F914" s="1"/>
      <c r="G914" s="163"/>
      <c r="H914" s="1"/>
      <c r="I914" s="3"/>
      <c r="J914" s="163"/>
    </row>
    <row r="915" spans="5:10" x14ac:dyDescent="0.3">
      <c r="E915" s="162"/>
      <c r="F915" s="1"/>
      <c r="G915" s="163"/>
      <c r="H915" s="1"/>
      <c r="I915" s="3"/>
      <c r="J915" s="163"/>
    </row>
    <row r="916" spans="5:10" x14ac:dyDescent="0.3">
      <c r="E916" s="162"/>
      <c r="F916" s="1"/>
      <c r="G916" s="163"/>
      <c r="H916" s="1"/>
      <c r="I916" s="3"/>
      <c r="J916" s="163"/>
    </row>
    <row r="917" spans="5:10" x14ac:dyDescent="0.3">
      <c r="E917" s="162"/>
      <c r="F917" s="1"/>
      <c r="G917" s="163"/>
      <c r="H917" s="1"/>
      <c r="I917" s="3"/>
      <c r="J917" s="163"/>
    </row>
    <row r="918" spans="5:10" x14ac:dyDescent="0.3">
      <c r="E918" s="162"/>
      <c r="F918" s="1"/>
      <c r="G918" s="163"/>
      <c r="H918" s="1"/>
      <c r="I918" s="3"/>
      <c r="J918" s="163"/>
    </row>
    <row r="919" spans="5:10" x14ac:dyDescent="0.3">
      <c r="E919" s="162"/>
      <c r="F919" s="1"/>
      <c r="G919" s="163"/>
      <c r="H919" s="1"/>
      <c r="I919" s="3"/>
      <c r="J919" s="163"/>
    </row>
    <row r="920" spans="5:10" x14ac:dyDescent="0.3">
      <c r="E920" s="162"/>
      <c r="F920" s="1"/>
      <c r="G920" s="163"/>
      <c r="H920" s="1"/>
      <c r="I920" s="3"/>
      <c r="J920" s="163"/>
    </row>
    <row r="921" spans="5:10" x14ac:dyDescent="0.3">
      <c r="E921" s="162"/>
      <c r="F921" s="1"/>
      <c r="G921" s="163"/>
      <c r="H921" s="1"/>
      <c r="I921" s="3"/>
      <c r="J921" s="163"/>
    </row>
    <row r="922" spans="5:10" x14ac:dyDescent="0.3">
      <c r="E922" s="162"/>
      <c r="F922" s="1"/>
      <c r="G922" s="163"/>
      <c r="H922" s="1"/>
      <c r="I922" s="3"/>
      <c r="J922" s="163"/>
    </row>
    <row r="923" spans="5:10" x14ac:dyDescent="0.3">
      <c r="E923" s="162"/>
      <c r="F923" s="1"/>
      <c r="G923" s="163"/>
      <c r="H923" s="1"/>
      <c r="I923" s="3"/>
      <c r="J923" s="163"/>
    </row>
    <row r="924" spans="5:10" x14ac:dyDescent="0.3">
      <c r="E924" s="162"/>
      <c r="F924" s="1"/>
      <c r="G924" s="163"/>
      <c r="H924" s="1"/>
      <c r="I924" s="3"/>
      <c r="J924" s="163"/>
    </row>
    <row r="925" spans="5:10" x14ac:dyDescent="0.3">
      <c r="E925" s="162"/>
      <c r="F925" s="1"/>
      <c r="G925" s="163"/>
      <c r="H925" s="1"/>
      <c r="I925" s="3"/>
      <c r="J925" s="163"/>
    </row>
    <row r="926" spans="5:10" x14ac:dyDescent="0.3">
      <c r="E926" s="162"/>
      <c r="F926" s="1"/>
      <c r="G926" s="163"/>
      <c r="H926" s="1"/>
      <c r="I926" s="3"/>
      <c r="J926" s="163"/>
    </row>
    <row r="927" spans="5:10" x14ac:dyDescent="0.3">
      <c r="E927" s="162"/>
      <c r="F927" s="1"/>
      <c r="G927" s="163"/>
      <c r="H927" s="1"/>
      <c r="I927" s="3"/>
      <c r="J927" s="163"/>
    </row>
    <row r="928" spans="5:10" x14ac:dyDescent="0.3">
      <c r="E928" s="162"/>
      <c r="F928" s="1"/>
      <c r="G928" s="163"/>
      <c r="H928" s="1"/>
      <c r="I928" s="3"/>
      <c r="J928" s="163"/>
    </row>
    <row r="929" spans="5:10" x14ac:dyDescent="0.3">
      <c r="E929" s="162"/>
      <c r="F929" s="1"/>
      <c r="G929" s="163"/>
      <c r="H929" s="1"/>
      <c r="I929" s="3"/>
      <c r="J929" s="163"/>
    </row>
    <row r="930" spans="5:10" x14ac:dyDescent="0.3">
      <c r="E930" s="162"/>
      <c r="F930" s="1"/>
      <c r="G930" s="163"/>
      <c r="H930" s="1"/>
      <c r="I930" s="3"/>
      <c r="J930" s="163"/>
    </row>
    <row r="931" spans="5:10" x14ac:dyDescent="0.3">
      <c r="E931" s="162"/>
      <c r="F931" s="1"/>
      <c r="G931" s="163"/>
      <c r="H931" s="1"/>
      <c r="I931" s="3"/>
      <c r="J931" s="163"/>
    </row>
    <row r="932" spans="5:10" x14ac:dyDescent="0.3">
      <c r="E932" s="162"/>
      <c r="F932" s="1"/>
      <c r="G932" s="163"/>
      <c r="H932" s="1"/>
      <c r="I932" s="3"/>
      <c r="J932" s="163"/>
    </row>
    <row r="933" spans="5:10" x14ac:dyDescent="0.3">
      <c r="E933" s="162"/>
      <c r="F933" s="1"/>
      <c r="G933" s="163"/>
      <c r="H933" s="1"/>
      <c r="I933" s="3"/>
      <c r="J933" s="163"/>
    </row>
    <row r="934" spans="5:10" x14ac:dyDescent="0.3">
      <c r="E934" s="162"/>
      <c r="F934" s="1"/>
      <c r="G934" s="163"/>
      <c r="H934" s="1"/>
      <c r="I934" s="3"/>
      <c r="J934" s="163"/>
    </row>
    <row r="935" spans="5:10" x14ac:dyDescent="0.3">
      <c r="E935" s="162"/>
      <c r="F935" s="1"/>
      <c r="G935" s="163"/>
      <c r="H935" s="1"/>
      <c r="I935" s="3"/>
      <c r="J935" s="163"/>
    </row>
    <row r="936" spans="5:10" x14ac:dyDescent="0.3">
      <c r="E936" s="162"/>
      <c r="F936" s="1"/>
      <c r="G936" s="163"/>
      <c r="H936" s="1"/>
      <c r="I936" s="3"/>
      <c r="J936" s="163"/>
    </row>
    <row r="937" spans="5:10" x14ac:dyDescent="0.3">
      <c r="E937" s="162"/>
      <c r="F937" s="1"/>
      <c r="G937" s="163"/>
      <c r="H937" s="1"/>
      <c r="I937" s="3"/>
      <c r="J937" s="163"/>
    </row>
    <row r="938" spans="5:10" x14ac:dyDescent="0.3">
      <c r="E938" s="162"/>
      <c r="F938" s="1"/>
      <c r="G938" s="163"/>
      <c r="H938" s="1"/>
      <c r="I938" s="3"/>
      <c r="J938" s="163"/>
    </row>
    <row r="939" spans="5:10" x14ac:dyDescent="0.3">
      <c r="E939" s="162"/>
      <c r="F939" s="1"/>
      <c r="G939" s="163"/>
      <c r="H939" s="1"/>
      <c r="I939" s="3"/>
      <c r="J939" s="163"/>
    </row>
    <row r="940" spans="5:10" x14ac:dyDescent="0.3">
      <c r="E940" s="162"/>
      <c r="F940" s="1"/>
      <c r="G940" s="163"/>
      <c r="H940" s="1"/>
      <c r="I940" s="3"/>
      <c r="J940" s="163"/>
    </row>
    <row r="941" spans="5:10" x14ac:dyDescent="0.3">
      <c r="E941" s="162"/>
      <c r="F941" s="1"/>
      <c r="G941" s="163"/>
      <c r="H941" s="1"/>
      <c r="I941" s="3"/>
      <c r="J941" s="163"/>
    </row>
    <row r="942" spans="5:10" x14ac:dyDescent="0.3">
      <c r="E942" s="162"/>
      <c r="F942" s="1"/>
      <c r="G942" s="163"/>
      <c r="H942" s="1"/>
      <c r="I942" s="3"/>
      <c r="J942" s="163"/>
    </row>
    <row r="943" spans="5:10" x14ac:dyDescent="0.3">
      <c r="E943" s="162"/>
      <c r="F943" s="1"/>
      <c r="G943" s="163"/>
      <c r="H943" s="1"/>
      <c r="I943" s="3"/>
      <c r="J943" s="163"/>
    </row>
    <row r="944" spans="5:10" x14ac:dyDescent="0.3">
      <c r="E944" s="162"/>
      <c r="F944" s="1"/>
      <c r="G944" s="163"/>
      <c r="H944" s="1"/>
      <c r="I944" s="3"/>
      <c r="J944" s="163"/>
    </row>
    <row r="945" spans="5:10" x14ac:dyDescent="0.3">
      <c r="E945" s="162"/>
      <c r="F945" s="1"/>
      <c r="G945" s="163"/>
      <c r="H945" s="1"/>
      <c r="I945" s="3"/>
      <c r="J945" s="163"/>
    </row>
    <row r="946" spans="5:10" x14ac:dyDescent="0.3">
      <c r="E946" s="162"/>
      <c r="F946" s="1"/>
      <c r="G946" s="163"/>
      <c r="H946" s="1"/>
      <c r="I946" s="3"/>
      <c r="J946" s="163"/>
    </row>
    <row r="947" spans="5:10" x14ac:dyDescent="0.3">
      <c r="E947" s="162"/>
      <c r="F947" s="1"/>
      <c r="G947" s="163"/>
      <c r="H947" s="1"/>
      <c r="I947" s="3"/>
      <c r="J947" s="163"/>
    </row>
    <row r="948" spans="5:10" x14ac:dyDescent="0.3">
      <c r="E948" s="162"/>
      <c r="F948" s="1"/>
      <c r="G948" s="163"/>
      <c r="H948" s="1"/>
      <c r="I948" s="3"/>
      <c r="J948" s="163"/>
    </row>
    <row r="949" spans="5:10" x14ac:dyDescent="0.3">
      <c r="E949" s="162"/>
      <c r="F949" s="1"/>
      <c r="G949" s="163"/>
      <c r="H949" s="1"/>
      <c r="I949" s="3"/>
      <c r="J949" s="163"/>
    </row>
    <row r="950" spans="5:10" x14ac:dyDescent="0.3">
      <c r="E950" s="162"/>
      <c r="F950" s="1"/>
      <c r="G950" s="163"/>
      <c r="H950" s="1"/>
      <c r="I950" s="3"/>
      <c r="J950" s="163"/>
    </row>
    <row r="951" spans="5:10" x14ac:dyDescent="0.3">
      <c r="E951" s="162"/>
      <c r="F951" s="1"/>
      <c r="G951" s="163"/>
      <c r="H951" s="1"/>
      <c r="I951" s="3"/>
      <c r="J951" s="163"/>
    </row>
    <row r="952" spans="5:10" x14ac:dyDescent="0.3">
      <c r="E952" s="162"/>
      <c r="F952" s="1"/>
      <c r="G952" s="163"/>
      <c r="H952" s="1"/>
      <c r="I952" s="3"/>
      <c r="J952" s="163"/>
    </row>
    <row r="953" spans="5:10" x14ac:dyDescent="0.3">
      <c r="E953" s="162"/>
      <c r="F953" s="1"/>
      <c r="G953" s="163"/>
      <c r="H953" s="1"/>
      <c r="I953" s="3"/>
      <c r="J953" s="163"/>
    </row>
    <row r="954" spans="5:10" x14ac:dyDescent="0.3">
      <c r="E954" s="162"/>
      <c r="F954" s="1"/>
      <c r="G954" s="163"/>
      <c r="H954" s="1"/>
      <c r="I954" s="3"/>
      <c r="J954" s="163"/>
    </row>
    <row r="955" spans="5:10" x14ac:dyDescent="0.3">
      <c r="E955" s="162"/>
      <c r="F955" s="1"/>
      <c r="G955" s="163"/>
      <c r="H955" s="1"/>
      <c r="I955" s="3"/>
      <c r="J955" s="163"/>
    </row>
    <row r="956" spans="5:10" x14ac:dyDescent="0.3">
      <c r="E956" s="162"/>
      <c r="F956" s="1"/>
      <c r="G956" s="163"/>
      <c r="H956" s="1"/>
      <c r="I956" s="3"/>
      <c r="J956" s="163"/>
    </row>
    <row r="957" spans="5:10" x14ac:dyDescent="0.3">
      <c r="E957" s="162"/>
      <c r="F957" s="1"/>
      <c r="G957" s="163"/>
      <c r="H957" s="1"/>
      <c r="I957" s="3"/>
      <c r="J957" s="163"/>
    </row>
    <row r="958" spans="5:10" x14ac:dyDescent="0.3">
      <c r="E958" s="162"/>
      <c r="F958" s="1"/>
      <c r="G958" s="163"/>
      <c r="H958" s="1"/>
      <c r="I958" s="3"/>
      <c r="J958" s="163"/>
    </row>
    <row r="959" spans="5:10" x14ac:dyDescent="0.3">
      <c r="E959" s="162"/>
      <c r="F959" s="1"/>
      <c r="G959" s="163"/>
      <c r="H959" s="1"/>
      <c r="I959" s="3"/>
      <c r="J959" s="163"/>
    </row>
    <row r="960" spans="5:10" x14ac:dyDescent="0.3">
      <c r="E960" s="162"/>
      <c r="F960" s="1"/>
      <c r="G960" s="163"/>
      <c r="H960" s="1"/>
      <c r="I960" s="3"/>
      <c r="J960" s="163"/>
    </row>
    <row r="961" spans="5:10" x14ac:dyDescent="0.3">
      <c r="E961" s="162"/>
      <c r="F961" s="1"/>
      <c r="G961" s="163"/>
      <c r="H961" s="1"/>
      <c r="I961" s="3"/>
      <c r="J961" s="163"/>
    </row>
    <row r="962" spans="5:10" x14ac:dyDescent="0.3">
      <c r="E962" s="162"/>
      <c r="F962" s="1"/>
      <c r="G962" s="163"/>
      <c r="H962" s="1"/>
      <c r="I962" s="3"/>
      <c r="J962" s="163"/>
    </row>
    <row r="963" spans="5:10" x14ac:dyDescent="0.3">
      <c r="E963" s="162"/>
      <c r="F963" s="1"/>
      <c r="G963" s="163"/>
      <c r="H963" s="1"/>
      <c r="I963" s="3"/>
      <c r="J963" s="163"/>
    </row>
    <row r="964" spans="5:10" x14ac:dyDescent="0.3">
      <c r="E964" s="162"/>
      <c r="F964" s="1"/>
      <c r="G964" s="163"/>
      <c r="H964" s="1"/>
      <c r="I964" s="3"/>
      <c r="J964" s="163"/>
    </row>
    <row r="965" spans="5:10" x14ac:dyDescent="0.3">
      <c r="E965" s="162"/>
      <c r="F965" s="1"/>
      <c r="G965" s="163"/>
      <c r="H965" s="1"/>
      <c r="I965" s="3"/>
      <c r="J965" s="163"/>
    </row>
    <row r="966" spans="5:10" x14ac:dyDescent="0.3">
      <c r="E966" s="162"/>
      <c r="F966" s="1"/>
      <c r="G966" s="163"/>
      <c r="H966" s="1"/>
      <c r="I966" s="3"/>
      <c r="J966" s="163"/>
    </row>
    <row r="967" spans="5:10" x14ac:dyDescent="0.3">
      <c r="E967" s="162"/>
      <c r="F967" s="1"/>
      <c r="G967" s="163"/>
      <c r="H967" s="1"/>
      <c r="I967" s="3"/>
      <c r="J967" s="163"/>
    </row>
    <row r="968" spans="5:10" x14ac:dyDescent="0.3">
      <c r="E968" s="162"/>
      <c r="F968" s="1"/>
      <c r="G968" s="163"/>
      <c r="H968" s="1"/>
      <c r="I968" s="3"/>
      <c r="J968" s="163"/>
    </row>
    <row r="969" spans="5:10" x14ac:dyDescent="0.3">
      <c r="E969" s="162"/>
      <c r="F969" s="1"/>
      <c r="G969" s="163"/>
      <c r="H969" s="1"/>
      <c r="I969" s="3"/>
      <c r="J969" s="163"/>
    </row>
    <row r="970" spans="5:10" x14ac:dyDescent="0.3">
      <c r="E970" s="162"/>
      <c r="F970" s="1"/>
      <c r="G970" s="163"/>
      <c r="H970" s="1"/>
      <c r="I970" s="3"/>
      <c r="J970" s="163"/>
    </row>
    <row r="971" spans="5:10" x14ac:dyDescent="0.3">
      <c r="E971" s="162"/>
      <c r="F971" s="1"/>
      <c r="G971" s="163"/>
      <c r="H971" s="1"/>
      <c r="I971" s="3"/>
      <c r="J971" s="163"/>
    </row>
    <row r="972" spans="5:10" x14ac:dyDescent="0.3">
      <c r="E972" s="162"/>
      <c r="F972" s="1"/>
      <c r="G972" s="163"/>
      <c r="H972" s="1"/>
      <c r="I972" s="3"/>
      <c r="J972" s="163"/>
    </row>
    <row r="973" spans="5:10" x14ac:dyDescent="0.3">
      <c r="E973" s="162"/>
      <c r="F973" s="1"/>
      <c r="G973" s="163"/>
      <c r="H973" s="1"/>
      <c r="I973" s="3"/>
      <c r="J973" s="163"/>
    </row>
    <row r="974" spans="5:10" x14ac:dyDescent="0.3">
      <c r="E974" s="162"/>
      <c r="F974" s="1"/>
      <c r="G974" s="163"/>
      <c r="H974" s="1"/>
      <c r="I974" s="3"/>
      <c r="J974" s="163"/>
    </row>
    <row r="975" spans="5:10" x14ac:dyDescent="0.3">
      <c r="E975" s="162"/>
      <c r="F975" s="1"/>
      <c r="G975" s="163"/>
      <c r="H975" s="1"/>
      <c r="I975" s="3"/>
      <c r="J975" s="163"/>
    </row>
    <row r="976" spans="5:10" x14ac:dyDescent="0.3">
      <c r="E976" s="162"/>
      <c r="F976" s="1"/>
      <c r="G976" s="163"/>
      <c r="H976" s="1"/>
      <c r="I976" s="3"/>
      <c r="J976" s="163"/>
    </row>
    <row r="977" spans="5:10" x14ac:dyDescent="0.3">
      <c r="E977" s="162"/>
      <c r="F977" s="1"/>
      <c r="G977" s="163"/>
      <c r="H977" s="1"/>
      <c r="I977" s="3"/>
      <c r="J977" s="163"/>
    </row>
    <row r="978" spans="5:10" x14ac:dyDescent="0.3">
      <c r="E978" s="162"/>
      <c r="F978" s="1"/>
      <c r="G978" s="163"/>
      <c r="H978" s="1"/>
      <c r="I978" s="3"/>
      <c r="J978" s="163"/>
    </row>
    <row r="979" spans="5:10" x14ac:dyDescent="0.3">
      <c r="E979" s="162"/>
      <c r="F979" s="1"/>
      <c r="G979" s="163"/>
      <c r="H979" s="1"/>
      <c r="I979" s="3"/>
      <c r="J979" s="163"/>
    </row>
    <row r="980" spans="5:10" x14ac:dyDescent="0.3">
      <c r="E980" s="162"/>
      <c r="F980" s="1"/>
      <c r="G980" s="163"/>
      <c r="H980" s="1"/>
      <c r="I980" s="3"/>
      <c r="J980" s="163"/>
    </row>
    <row r="981" spans="5:10" x14ac:dyDescent="0.3">
      <c r="E981" s="162"/>
      <c r="F981" s="1"/>
      <c r="G981" s="163"/>
      <c r="H981" s="1"/>
      <c r="I981" s="3"/>
      <c r="J981" s="163"/>
    </row>
    <row r="982" spans="5:10" x14ac:dyDescent="0.3">
      <c r="E982" s="162"/>
      <c r="F982" s="1"/>
      <c r="G982" s="163"/>
      <c r="H982" s="1"/>
      <c r="I982" s="3"/>
      <c r="J982" s="163"/>
    </row>
    <row r="983" spans="5:10" x14ac:dyDescent="0.3">
      <c r="E983" s="162"/>
      <c r="F983" s="1"/>
      <c r="G983" s="163"/>
      <c r="H983" s="1"/>
      <c r="I983" s="3"/>
      <c r="J983" s="163"/>
    </row>
    <row r="984" spans="5:10" x14ac:dyDescent="0.3">
      <c r="E984" s="162"/>
      <c r="F984" s="1"/>
      <c r="G984" s="163"/>
      <c r="H984" s="1"/>
      <c r="I984" s="3"/>
      <c r="J984" s="163"/>
    </row>
    <row r="985" spans="5:10" x14ac:dyDescent="0.3">
      <c r="E985" s="162"/>
      <c r="F985" s="1"/>
      <c r="G985" s="163"/>
      <c r="H985" s="1"/>
      <c r="I985" s="3"/>
      <c r="J985" s="163"/>
    </row>
    <row r="986" spans="5:10" x14ac:dyDescent="0.3">
      <c r="E986" s="162"/>
      <c r="F986" s="1"/>
      <c r="G986" s="163"/>
      <c r="H986" s="1"/>
      <c r="I986" s="3"/>
      <c r="J986" s="163"/>
    </row>
    <row r="987" spans="5:10" x14ac:dyDescent="0.3">
      <c r="E987" s="162"/>
      <c r="F987" s="1"/>
      <c r="G987" s="163"/>
      <c r="H987" s="1"/>
      <c r="I987" s="3"/>
      <c r="J987" s="163"/>
    </row>
    <row r="988" spans="5:10" x14ac:dyDescent="0.3">
      <c r="E988" s="162"/>
      <c r="F988" s="1"/>
      <c r="G988" s="163"/>
      <c r="H988" s="1"/>
      <c r="I988" s="3"/>
      <c r="J988" s="163"/>
    </row>
    <row r="989" spans="5:10" x14ac:dyDescent="0.3">
      <c r="E989" s="162"/>
      <c r="F989" s="1"/>
      <c r="G989" s="163"/>
      <c r="H989" s="1"/>
      <c r="I989" s="3"/>
      <c r="J989" s="163"/>
    </row>
    <row r="990" spans="5:10" x14ac:dyDescent="0.3">
      <c r="E990" s="162"/>
      <c r="F990" s="1"/>
      <c r="G990" s="163"/>
      <c r="H990" s="1"/>
      <c r="I990" s="3"/>
      <c r="J990" s="163"/>
    </row>
    <row r="991" spans="5:10" x14ac:dyDescent="0.3">
      <c r="E991" s="162"/>
      <c r="F991" s="1"/>
      <c r="G991" s="163"/>
      <c r="H991" s="1"/>
      <c r="I991" s="3"/>
      <c r="J991" s="163"/>
    </row>
    <row r="992" spans="5:10" x14ac:dyDescent="0.3">
      <c r="E992" s="162"/>
      <c r="F992" s="1"/>
      <c r="G992" s="163"/>
      <c r="H992" s="1"/>
      <c r="I992" s="3"/>
      <c r="J992" s="163"/>
    </row>
    <row r="993" spans="5:10" x14ac:dyDescent="0.3">
      <c r="E993" s="162"/>
      <c r="F993" s="1"/>
      <c r="G993" s="163"/>
      <c r="H993" s="1"/>
      <c r="I993" s="3"/>
      <c r="J993" s="163"/>
    </row>
    <row r="994" spans="5:10" x14ac:dyDescent="0.3">
      <c r="E994" s="162"/>
      <c r="F994" s="1"/>
      <c r="G994" s="163"/>
      <c r="H994" s="1"/>
      <c r="I994" s="3"/>
      <c r="J994" s="163"/>
    </row>
    <row r="995" spans="5:10" x14ac:dyDescent="0.3">
      <c r="E995" s="162"/>
      <c r="F995" s="1"/>
      <c r="G995" s="163"/>
      <c r="H995" s="1"/>
      <c r="I995" s="3"/>
      <c r="J995" s="163"/>
    </row>
    <row r="996" spans="5:10" x14ac:dyDescent="0.3">
      <c r="E996" s="162"/>
      <c r="F996" s="1"/>
      <c r="G996" s="163"/>
      <c r="H996" s="1"/>
      <c r="I996" s="3"/>
      <c r="J996" s="163"/>
    </row>
    <row r="997" spans="5:10" x14ac:dyDescent="0.3">
      <c r="E997" s="162"/>
      <c r="F997" s="1"/>
      <c r="G997" s="163"/>
      <c r="H997" s="1"/>
      <c r="I997" s="3"/>
      <c r="J997" s="163"/>
    </row>
    <row r="998" spans="5:10" x14ac:dyDescent="0.3">
      <c r="E998" s="162"/>
      <c r="F998" s="1"/>
      <c r="G998" s="163"/>
      <c r="H998" s="1"/>
      <c r="I998" s="3"/>
      <c r="J998" s="163"/>
    </row>
    <row r="999" spans="5:10" x14ac:dyDescent="0.3">
      <c r="E999" s="162"/>
      <c r="F999" s="1"/>
      <c r="G999" s="163"/>
      <c r="H999" s="1"/>
      <c r="I999" s="3"/>
      <c r="J999" s="163"/>
    </row>
    <row r="1000" spans="5:10" x14ac:dyDescent="0.3">
      <c r="E1000" s="162"/>
      <c r="F1000" s="1"/>
      <c r="G1000" s="163"/>
      <c r="H1000" s="1"/>
      <c r="I1000" s="3"/>
      <c r="J1000" s="163"/>
    </row>
    <row r="1001" spans="5:10" x14ac:dyDescent="0.3">
      <c r="E1001" s="162"/>
      <c r="F1001" s="1"/>
      <c r="G1001" s="163"/>
      <c r="H1001" s="1"/>
      <c r="I1001" s="3"/>
      <c r="J1001" s="163"/>
    </row>
    <row r="1002" spans="5:10" x14ac:dyDescent="0.3">
      <c r="E1002" s="162"/>
      <c r="F1002" s="1"/>
      <c r="G1002" s="163"/>
      <c r="H1002" s="1"/>
      <c r="I1002" s="3"/>
      <c r="J1002" s="163"/>
    </row>
    <row r="1003" spans="5:10" x14ac:dyDescent="0.3">
      <c r="E1003" s="162"/>
      <c r="F1003" s="1"/>
      <c r="G1003" s="163"/>
      <c r="H1003" s="1"/>
      <c r="I1003" s="3"/>
      <c r="J1003" s="163"/>
    </row>
    <row r="1004" spans="5:10" x14ac:dyDescent="0.3">
      <c r="E1004" s="162"/>
      <c r="F1004" s="1"/>
      <c r="G1004" s="163"/>
      <c r="H1004" s="1"/>
      <c r="I1004" s="3"/>
      <c r="J1004" s="163"/>
    </row>
    <row r="1005" spans="5:10" x14ac:dyDescent="0.3">
      <c r="E1005" s="162"/>
      <c r="F1005" s="1"/>
      <c r="G1005" s="163"/>
      <c r="H1005" s="1"/>
      <c r="I1005" s="3"/>
      <c r="J1005" s="163"/>
    </row>
    <row r="1006" spans="5:10" x14ac:dyDescent="0.3">
      <c r="E1006" s="162"/>
      <c r="F1006" s="1"/>
      <c r="G1006" s="163"/>
      <c r="H1006" s="1"/>
      <c r="I1006" s="3"/>
      <c r="J1006" s="163"/>
    </row>
    <row r="1007" spans="5:10" x14ac:dyDescent="0.3">
      <c r="E1007" s="162"/>
      <c r="F1007" s="1"/>
      <c r="G1007" s="163"/>
      <c r="H1007" s="1"/>
      <c r="I1007" s="3"/>
      <c r="J1007" s="163"/>
    </row>
    <row r="1008" spans="5:10" x14ac:dyDescent="0.3">
      <c r="E1008" s="162"/>
      <c r="F1008" s="1"/>
      <c r="G1008" s="163"/>
      <c r="H1008" s="1"/>
      <c r="I1008" s="3"/>
      <c r="J1008" s="163"/>
    </row>
    <row r="1009" spans="5:10" x14ac:dyDescent="0.3">
      <c r="E1009" s="162"/>
      <c r="F1009" s="1"/>
      <c r="G1009" s="163"/>
      <c r="H1009" s="1"/>
      <c r="I1009" s="3"/>
      <c r="J1009" s="163"/>
    </row>
    <row r="1010" spans="5:10" x14ac:dyDescent="0.3">
      <c r="E1010" s="162"/>
      <c r="F1010" s="1"/>
      <c r="G1010" s="163"/>
      <c r="H1010" s="1"/>
      <c r="I1010" s="3"/>
      <c r="J1010" s="163"/>
    </row>
    <row r="1011" spans="5:10" x14ac:dyDescent="0.3">
      <c r="E1011" s="162"/>
      <c r="F1011" s="1"/>
      <c r="G1011" s="163"/>
      <c r="H1011" s="1"/>
      <c r="I1011" s="3"/>
      <c r="J1011" s="163"/>
    </row>
    <row r="1012" spans="5:10" x14ac:dyDescent="0.3">
      <c r="E1012" s="162"/>
      <c r="F1012" s="1"/>
      <c r="G1012" s="163"/>
      <c r="H1012" s="1"/>
      <c r="I1012" s="3"/>
      <c r="J1012" s="163"/>
    </row>
    <row r="1013" spans="5:10" x14ac:dyDescent="0.3">
      <c r="E1013" s="162"/>
      <c r="F1013" s="1"/>
      <c r="G1013" s="163"/>
      <c r="H1013" s="1"/>
      <c r="I1013" s="3"/>
      <c r="J1013" s="163"/>
    </row>
    <row r="1014" spans="5:10" x14ac:dyDescent="0.3">
      <c r="E1014" s="162"/>
      <c r="F1014" s="1"/>
      <c r="G1014" s="163"/>
      <c r="H1014" s="1"/>
      <c r="I1014" s="3"/>
      <c r="J1014" s="163"/>
    </row>
    <row r="1015" spans="5:10" x14ac:dyDescent="0.3">
      <c r="E1015" s="162"/>
      <c r="F1015" s="1"/>
      <c r="G1015" s="163"/>
      <c r="H1015" s="1"/>
      <c r="I1015" s="3"/>
      <c r="J1015" s="163"/>
    </row>
    <row r="1016" spans="5:10" x14ac:dyDescent="0.3">
      <c r="E1016" s="162"/>
      <c r="F1016" s="1"/>
      <c r="G1016" s="163"/>
      <c r="H1016" s="1"/>
      <c r="I1016" s="3"/>
      <c r="J1016" s="163"/>
    </row>
    <row r="1017" spans="5:10" x14ac:dyDescent="0.3">
      <c r="E1017" s="162"/>
      <c r="F1017" s="1"/>
      <c r="G1017" s="163"/>
      <c r="H1017" s="1"/>
      <c r="I1017" s="3"/>
      <c r="J1017" s="163"/>
    </row>
    <row r="1018" spans="5:10" x14ac:dyDescent="0.3">
      <c r="E1018" s="162"/>
      <c r="F1018" s="1"/>
      <c r="G1018" s="163"/>
      <c r="H1018" s="1"/>
      <c r="I1018" s="3"/>
      <c r="J1018" s="163"/>
    </row>
    <row r="1019" spans="5:10" x14ac:dyDescent="0.3">
      <c r="E1019" s="162"/>
      <c r="F1019" s="1"/>
      <c r="G1019" s="163"/>
      <c r="H1019" s="1"/>
      <c r="I1019" s="3"/>
      <c r="J1019" s="163"/>
    </row>
    <row r="1020" spans="5:10" x14ac:dyDescent="0.3">
      <c r="E1020" s="162"/>
      <c r="F1020" s="1"/>
      <c r="G1020" s="163"/>
      <c r="H1020" s="1"/>
      <c r="I1020" s="3"/>
      <c r="J1020" s="163"/>
    </row>
    <row r="1021" spans="5:10" x14ac:dyDescent="0.3">
      <c r="E1021" s="162"/>
      <c r="F1021" s="1"/>
      <c r="G1021" s="163"/>
      <c r="H1021" s="1"/>
      <c r="I1021" s="3"/>
      <c r="J1021" s="163"/>
    </row>
    <row r="1022" spans="5:10" x14ac:dyDescent="0.3">
      <c r="E1022" s="162"/>
      <c r="F1022" s="1"/>
      <c r="G1022" s="163"/>
      <c r="H1022" s="1"/>
      <c r="I1022" s="3"/>
      <c r="J1022" s="163"/>
    </row>
    <row r="1023" spans="5:10" x14ac:dyDescent="0.3">
      <c r="E1023" s="162"/>
      <c r="F1023" s="1"/>
      <c r="G1023" s="163"/>
      <c r="H1023" s="1"/>
      <c r="I1023" s="3"/>
      <c r="J1023" s="163"/>
    </row>
    <row r="1024" spans="5:10" x14ac:dyDescent="0.3">
      <c r="E1024" s="162"/>
      <c r="F1024" s="1"/>
      <c r="G1024" s="163"/>
      <c r="H1024" s="1"/>
      <c r="I1024" s="3"/>
      <c r="J1024" s="163"/>
    </row>
    <row r="1025" spans="5:10" x14ac:dyDescent="0.3">
      <c r="E1025" s="162"/>
      <c r="F1025" s="1"/>
      <c r="G1025" s="163"/>
      <c r="H1025" s="1"/>
      <c r="I1025" s="3"/>
      <c r="J1025" s="163"/>
    </row>
    <row r="1026" spans="5:10" x14ac:dyDescent="0.3">
      <c r="E1026" s="162"/>
      <c r="F1026" s="1"/>
      <c r="G1026" s="163"/>
      <c r="H1026" s="1"/>
      <c r="I1026" s="3"/>
      <c r="J1026" s="163"/>
    </row>
    <row r="1027" spans="5:10" x14ac:dyDescent="0.3">
      <c r="E1027" s="162"/>
      <c r="F1027" s="1"/>
      <c r="G1027" s="163"/>
      <c r="H1027" s="1"/>
      <c r="I1027" s="3"/>
      <c r="J1027" s="163"/>
    </row>
    <row r="1028" spans="5:10" x14ac:dyDescent="0.3">
      <c r="E1028" s="162"/>
      <c r="F1028" s="1"/>
      <c r="G1028" s="163"/>
      <c r="H1028" s="1"/>
      <c r="I1028" s="3"/>
      <c r="J1028" s="163"/>
    </row>
    <row r="1029" spans="5:10" x14ac:dyDescent="0.3">
      <c r="E1029" s="162"/>
      <c r="F1029" s="1"/>
      <c r="G1029" s="163"/>
      <c r="H1029" s="1"/>
      <c r="I1029" s="3"/>
      <c r="J1029" s="163"/>
    </row>
    <row r="1030" spans="5:10" x14ac:dyDescent="0.3">
      <c r="E1030" s="162"/>
      <c r="F1030" s="1"/>
      <c r="G1030" s="163"/>
      <c r="H1030" s="1"/>
      <c r="I1030" s="3"/>
      <c r="J1030" s="163"/>
    </row>
    <row r="1031" spans="5:10" x14ac:dyDescent="0.3">
      <c r="E1031" s="162"/>
      <c r="F1031" s="1"/>
      <c r="G1031" s="163"/>
      <c r="H1031" s="1"/>
      <c r="I1031" s="3"/>
      <c r="J1031" s="163"/>
    </row>
    <row r="1032" spans="5:10" x14ac:dyDescent="0.3">
      <c r="E1032" s="162"/>
      <c r="F1032" s="1"/>
      <c r="G1032" s="163"/>
      <c r="H1032" s="1"/>
      <c r="I1032" s="3"/>
      <c r="J1032" s="163"/>
    </row>
    <row r="1033" spans="5:10" x14ac:dyDescent="0.3">
      <c r="E1033" s="162"/>
      <c r="F1033" s="1"/>
      <c r="G1033" s="163"/>
      <c r="H1033" s="1"/>
      <c r="I1033" s="3"/>
      <c r="J1033" s="163"/>
    </row>
    <row r="1034" spans="5:10" x14ac:dyDescent="0.3">
      <c r="E1034" s="162"/>
      <c r="F1034" s="1"/>
      <c r="G1034" s="163"/>
      <c r="H1034" s="1"/>
      <c r="I1034" s="3"/>
      <c r="J1034" s="163"/>
    </row>
    <row r="1035" spans="5:10" x14ac:dyDescent="0.3">
      <c r="E1035" s="162"/>
      <c r="F1035" s="1"/>
      <c r="G1035" s="163"/>
      <c r="H1035" s="1"/>
      <c r="I1035" s="3"/>
      <c r="J1035" s="163"/>
    </row>
    <row r="1036" spans="5:10" x14ac:dyDescent="0.3">
      <c r="E1036" s="162"/>
      <c r="F1036" s="1"/>
      <c r="G1036" s="163"/>
      <c r="H1036" s="1"/>
      <c r="I1036" s="3"/>
      <c r="J1036" s="163"/>
    </row>
    <row r="1037" spans="5:10" x14ac:dyDescent="0.3">
      <c r="E1037" s="162"/>
      <c r="F1037" s="1"/>
      <c r="G1037" s="163"/>
      <c r="H1037" s="1"/>
      <c r="I1037" s="3"/>
      <c r="J1037" s="163"/>
    </row>
    <row r="1038" spans="5:10" x14ac:dyDescent="0.3">
      <c r="E1038" s="162"/>
      <c r="F1038" s="1"/>
      <c r="G1038" s="163"/>
      <c r="H1038" s="1"/>
      <c r="I1038" s="3"/>
      <c r="J1038" s="163"/>
    </row>
    <row r="1039" spans="5:10" x14ac:dyDescent="0.3">
      <c r="E1039" s="162"/>
      <c r="F1039" s="1"/>
      <c r="G1039" s="163"/>
      <c r="H1039" s="1"/>
      <c r="I1039" s="3"/>
      <c r="J1039" s="163"/>
    </row>
    <row r="1040" spans="5:10" x14ac:dyDescent="0.3">
      <c r="E1040" s="162"/>
      <c r="F1040" s="1"/>
      <c r="G1040" s="163"/>
      <c r="H1040" s="1"/>
      <c r="I1040" s="3"/>
      <c r="J1040" s="163"/>
    </row>
    <row r="1041" spans="5:10" x14ac:dyDescent="0.3">
      <c r="E1041" s="162"/>
      <c r="F1041" s="1"/>
      <c r="G1041" s="163"/>
      <c r="H1041" s="1"/>
      <c r="I1041" s="3"/>
      <c r="J1041" s="163"/>
    </row>
    <row r="1042" spans="5:10" x14ac:dyDescent="0.3">
      <c r="E1042" s="162"/>
      <c r="F1042" s="1"/>
      <c r="G1042" s="163"/>
      <c r="H1042" s="1"/>
      <c r="I1042" s="3"/>
      <c r="J1042" s="163"/>
    </row>
    <row r="1043" spans="5:10" x14ac:dyDescent="0.3">
      <c r="E1043" s="162"/>
      <c r="F1043" s="1"/>
      <c r="G1043" s="163"/>
      <c r="H1043" s="1"/>
      <c r="I1043" s="3"/>
      <c r="J1043" s="163"/>
    </row>
    <row r="1044" spans="5:10" x14ac:dyDescent="0.3">
      <c r="E1044" s="162"/>
      <c r="F1044" s="1"/>
      <c r="G1044" s="163"/>
      <c r="H1044" s="1"/>
      <c r="I1044" s="3"/>
      <c r="J1044" s="163"/>
    </row>
    <row r="1045" spans="5:10" x14ac:dyDescent="0.3">
      <c r="E1045" s="162"/>
      <c r="F1045" s="1"/>
      <c r="G1045" s="163"/>
      <c r="H1045" s="1"/>
      <c r="I1045" s="3"/>
      <c r="J1045" s="163"/>
    </row>
    <row r="1046" spans="5:10" x14ac:dyDescent="0.3">
      <c r="E1046" s="162"/>
      <c r="F1046" s="1"/>
      <c r="G1046" s="163"/>
      <c r="H1046" s="1"/>
      <c r="I1046" s="3"/>
      <c r="J1046" s="163"/>
    </row>
    <row r="1047" spans="5:10" x14ac:dyDescent="0.3">
      <c r="E1047" s="162"/>
      <c r="F1047" s="1"/>
      <c r="G1047" s="163"/>
      <c r="H1047" s="1"/>
      <c r="I1047" s="3"/>
      <c r="J1047" s="163"/>
    </row>
    <row r="1048" spans="5:10" x14ac:dyDescent="0.3">
      <c r="E1048" s="162"/>
      <c r="F1048" s="1"/>
      <c r="G1048" s="163"/>
      <c r="H1048" s="1"/>
      <c r="I1048" s="3"/>
      <c r="J1048" s="163"/>
    </row>
    <row r="1049" spans="5:10" x14ac:dyDescent="0.3">
      <c r="E1049" s="162"/>
      <c r="F1049" s="1"/>
      <c r="G1049" s="163"/>
      <c r="H1049" s="1"/>
      <c r="I1049" s="3"/>
      <c r="J1049" s="163"/>
    </row>
    <row r="1050" spans="5:10" x14ac:dyDescent="0.3">
      <c r="E1050" s="162"/>
      <c r="F1050" s="1"/>
      <c r="G1050" s="163"/>
      <c r="H1050" s="1"/>
      <c r="I1050" s="3"/>
      <c r="J1050" s="163"/>
    </row>
    <row r="1051" spans="5:10" x14ac:dyDescent="0.3">
      <c r="E1051" s="162"/>
      <c r="F1051" s="1"/>
      <c r="G1051" s="163"/>
      <c r="H1051" s="1"/>
      <c r="I1051" s="3"/>
      <c r="J1051" s="163"/>
    </row>
    <row r="1052" spans="5:10" x14ac:dyDescent="0.3">
      <c r="E1052" s="162"/>
      <c r="F1052" s="1"/>
      <c r="G1052" s="163"/>
      <c r="H1052" s="1"/>
      <c r="I1052" s="3"/>
      <c r="J1052" s="163"/>
    </row>
    <row r="1053" spans="5:10" x14ac:dyDescent="0.3">
      <c r="E1053" s="162"/>
      <c r="F1053" s="1"/>
      <c r="G1053" s="163"/>
      <c r="H1053" s="1"/>
      <c r="I1053" s="3"/>
      <c r="J1053" s="163"/>
    </row>
    <row r="1054" spans="5:10" x14ac:dyDescent="0.3">
      <c r="E1054" s="162"/>
      <c r="F1054" s="1"/>
      <c r="G1054" s="163"/>
      <c r="H1054" s="1"/>
      <c r="I1054" s="3"/>
      <c r="J1054" s="163"/>
    </row>
    <row r="1055" spans="5:10" x14ac:dyDescent="0.3">
      <c r="E1055" s="162"/>
      <c r="F1055" s="1"/>
      <c r="G1055" s="163"/>
      <c r="H1055" s="1"/>
      <c r="I1055" s="3"/>
      <c r="J1055" s="163"/>
    </row>
    <row r="1056" spans="5:10" x14ac:dyDescent="0.3">
      <c r="E1056" s="162"/>
      <c r="F1056" s="1"/>
      <c r="G1056" s="163"/>
      <c r="H1056" s="1"/>
      <c r="I1056" s="3"/>
      <c r="J1056" s="163"/>
    </row>
    <row r="1057" spans="5:10" x14ac:dyDescent="0.3">
      <c r="E1057" s="162"/>
      <c r="F1057" s="1"/>
      <c r="G1057" s="163"/>
      <c r="H1057" s="1"/>
      <c r="I1057" s="3"/>
      <c r="J1057" s="163"/>
    </row>
    <row r="1058" spans="5:10" x14ac:dyDescent="0.3">
      <c r="E1058" s="162"/>
      <c r="F1058" s="1"/>
      <c r="G1058" s="163"/>
      <c r="H1058" s="1"/>
      <c r="I1058" s="3"/>
      <c r="J1058" s="163"/>
    </row>
    <row r="1059" spans="5:10" x14ac:dyDescent="0.3">
      <c r="E1059" s="162"/>
      <c r="F1059" s="1"/>
      <c r="G1059" s="163"/>
      <c r="H1059" s="1"/>
      <c r="I1059" s="3"/>
      <c r="J1059" s="163"/>
    </row>
    <row r="1060" spans="5:10" x14ac:dyDescent="0.3">
      <c r="E1060" s="162"/>
      <c r="F1060" s="1"/>
      <c r="G1060" s="163"/>
      <c r="H1060" s="1"/>
      <c r="I1060" s="3"/>
      <c r="J1060" s="163"/>
    </row>
    <row r="1061" spans="5:10" x14ac:dyDescent="0.3">
      <c r="E1061" s="162"/>
      <c r="F1061" s="1"/>
      <c r="G1061" s="163"/>
      <c r="H1061" s="1"/>
      <c r="I1061" s="3"/>
      <c r="J1061" s="163"/>
    </row>
    <row r="1062" spans="5:10" x14ac:dyDescent="0.3">
      <c r="E1062" s="162"/>
      <c r="F1062" s="1"/>
      <c r="G1062" s="163"/>
      <c r="H1062" s="1"/>
      <c r="I1062" s="3"/>
      <c r="J1062" s="163"/>
    </row>
    <row r="1063" spans="5:10" x14ac:dyDescent="0.3">
      <c r="E1063" s="162"/>
      <c r="F1063" s="1"/>
      <c r="G1063" s="163"/>
      <c r="H1063" s="1"/>
      <c r="I1063" s="3"/>
      <c r="J1063" s="163"/>
    </row>
    <row r="1064" spans="5:10" x14ac:dyDescent="0.3">
      <c r="E1064" s="162"/>
      <c r="F1064" s="1"/>
      <c r="G1064" s="163"/>
      <c r="H1064" s="1"/>
      <c r="I1064" s="3"/>
      <c r="J1064" s="163"/>
    </row>
    <row r="1065" spans="5:10" x14ac:dyDescent="0.3">
      <c r="E1065" s="162"/>
      <c r="F1065" s="1"/>
      <c r="G1065" s="163"/>
      <c r="H1065" s="1"/>
      <c r="I1065" s="3"/>
      <c r="J1065" s="163"/>
    </row>
    <row r="1066" spans="5:10" x14ac:dyDescent="0.3">
      <c r="E1066" s="162"/>
      <c r="F1066" s="1"/>
      <c r="G1066" s="163"/>
      <c r="H1066" s="1"/>
      <c r="I1066" s="3"/>
      <c r="J1066" s="163"/>
    </row>
    <row r="1067" spans="5:10" x14ac:dyDescent="0.3">
      <c r="E1067" s="162"/>
      <c r="F1067" s="1"/>
      <c r="G1067" s="163"/>
      <c r="H1067" s="1"/>
      <c r="I1067" s="3"/>
      <c r="J1067" s="163"/>
    </row>
    <row r="1068" spans="5:10" x14ac:dyDescent="0.3">
      <c r="E1068" s="162"/>
      <c r="F1068" s="1"/>
      <c r="G1068" s="163"/>
      <c r="H1068" s="1"/>
      <c r="I1068" s="3"/>
      <c r="J1068" s="163"/>
    </row>
    <row r="1069" spans="5:10" x14ac:dyDescent="0.3">
      <c r="E1069" s="162"/>
      <c r="F1069" s="1"/>
      <c r="G1069" s="163"/>
      <c r="H1069" s="1"/>
      <c r="I1069" s="3"/>
      <c r="J1069" s="163"/>
    </row>
    <row r="1070" spans="5:10" x14ac:dyDescent="0.3">
      <c r="E1070" s="162"/>
      <c r="F1070" s="1"/>
      <c r="G1070" s="163"/>
      <c r="H1070" s="1"/>
      <c r="I1070" s="3"/>
      <c r="J1070" s="163"/>
    </row>
    <row r="1071" spans="5:10" x14ac:dyDescent="0.3">
      <c r="E1071" s="162"/>
      <c r="F1071" s="1"/>
      <c r="G1071" s="163"/>
      <c r="H1071" s="1"/>
      <c r="I1071" s="3"/>
      <c r="J1071" s="163"/>
    </row>
    <row r="1072" spans="5:10" x14ac:dyDescent="0.3">
      <c r="E1072" s="162"/>
      <c r="F1072" s="1"/>
      <c r="G1072" s="163"/>
      <c r="H1072" s="1"/>
      <c r="I1072" s="3"/>
      <c r="J1072" s="163"/>
    </row>
    <row r="1073" spans="5:10" x14ac:dyDescent="0.3">
      <c r="E1073" s="162"/>
      <c r="F1073" s="1"/>
      <c r="G1073" s="163"/>
      <c r="H1073" s="1"/>
      <c r="I1073" s="3"/>
      <c r="J1073" s="163"/>
    </row>
    <row r="1074" spans="5:10" x14ac:dyDescent="0.3">
      <c r="E1074" s="162"/>
      <c r="F1074" s="1"/>
      <c r="G1074" s="163"/>
      <c r="H1074" s="1"/>
      <c r="I1074" s="3"/>
      <c r="J1074" s="163"/>
    </row>
    <row r="1075" spans="5:10" x14ac:dyDescent="0.3">
      <c r="E1075" s="162"/>
      <c r="F1075" s="1"/>
      <c r="G1075" s="163"/>
      <c r="H1075" s="1"/>
      <c r="I1075" s="3"/>
      <c r="J1075" s="163"/>
    </row>
    <row r="1076" spans="5:10" x14ac:dyDescent="0.3">
      <c r="E1076" s="162"/>
      <c r="F1076" s="1"/>
      <c r="G1076" s="163"/>
      <c r="H1076" s="1"/>
      <c r="I1076" s="3"/>
      <c r="J1076" s="163"/>
    </row>
    <row r="1077" spans="5:10" x14ac:dyDescent="0.3">
      <c r="E1077" s="162"/>
      <c r="F1077" s="1"/>
      <c r="G1077" s="163"/>
      <c r="H1077" s="1"/>
      <c r="I1077" s="3"/>
      <c r="J1077" s="163"/>
    </row>
    <row r="1078" spans="5:10" x14ac:dyDescent="0.3">
      <c r="E1078" s="162"/>
      <c r="F1078" s="1"/>
      <c r="G1078" s="163"/>
      <c r="H1078" s="1"/>
      <c r="I1078" s="3"/>
      <c r="J1078" s="163"/>
    </row>
    <row r="1079" spans="5:10" x14ac:dyDescent="0.3">
      <c r="E1079" s="162"/>
      <c r="F1079" s="1"/>
      <c r="G1079" s="163"/>
      <c r="H1079" s="1"/>
      <c r="I1079" s="3"/>
      <c r="J1079" s="163"/>
    </row>
    <row r="1080" spans="5:10" x14ac:dyDescent="0.3">
      <c r="E1080" s="162"/>
      <c r="F1080" s="1"/>
      <c r="G1080" s="163"/>
      <c r="H1080" s="1"/>
      <c r="I1080" s="3"/>
      <c r="J1080" s="163"/>
    </row>
    <row r="1081" spans="5:10" x14ac:dyDescent="0.3">
      <c r="E1081" s="162"/>
      <c r="F1081" s="1"/>
      <c r="G1081" s="163"/>
      <c r="H1081" s="1"/>
      <c r="I1081" s="3"/>
      <c r="J1081" s="163"/>
    </row>
    <row r="1082" spans="5:10" x14ac:dyDescent="0.3">
      <c r="E1082" s="162"/>
      <c r="F1082" s="1"/>
      <c r="G1082" s="163"/>
      <c r="H1082" s="1"/>
      <c r="I1082" s="3"/>
      <c r="J1082" s="163"/>
    </row>
    <row r="1083" spans="5:10" x14ac:dyDescent="0.3">
      <c r="E1083" s="162"/>
      <c r="F1083" s="1"/>
      <c r="G1083" s="163"/>
      <c r="H1083" s="1"/>
      <c r="I1083" s="3"/>
      <c r="J1083" s="163"/>
    </row>
    <row r="1084" spans="5:10" x14ac:dyDescent="0.3">
      <c r="E1084" s="162"/>
      <c r="F1084" s="1"/>
      <c r="G1084" s="163"/>
      <c r="H1084" s="1"/>
      <c r="I1084" s="3"/>
      <c r="J1084" s="163"/>
    </row>
    <row r="1085" spans="5:10" x14ac:dyDescent="0.3">
      <c r="E1085" s="162"/>
      <c r="F1085" s="1"/>
      <c r="G1085" s="163"/>
      <c r="H1085" s="1"/>
      <c r="I1085" s="3"/>
      <c r="J1085" s="163"/>
    </row>
    <row r="1086" spans="5:10" x14ac:dyDescent="0.3">
      <c r="E1086" s="162"/>
      <c r="F1086" s="1"/>
      <c r="G1086" s="163"/>
      <c r="H1086" s="1"/>
      <c r="I1086" s="3"/>
      <c r="J1086" s="163"/>
    </row>
    <row r="1087" spans="5:10" x14ac:dyDescent="0.3">
      <c r="E1087" s="162"/>
      <c r="F1087" s="1"/>
      <c r="G1087" s="163"/>
      <c r="H1087" s="1"/>
      <c r="I1087" s="3"/>
      <c r="J1087" s="163"/>
    </row>
    <row r="1088" spans="5:10" x14ac:dyDescent="0.3">
      <c r="E1088" s="162"/>
      <c r="F1088" s="1"/>
      <c r="G1088" s="163"/>
      <c r="H1088" s="1"/>
      <c r="I1088" s="3"/>
      <c r="J1088" s="163"/>
    </row>
    <row r="1089" spans="5:10" x14ac:dyDescent="0.3">
      <c r="E1089" s="162"/>
      <c r="F1089" s="1"/>
      <c r="G1089" s="163"/>
      <c r="H1089" s="1"/>
      <c r="I1089" s="3"/>
      <c r="J1089" s="163"/>
    </row>
    <row r="1090" spans="5:10" x14ac:dyDescent="0.3">
      <c r="E1090" s="162"/>
      <c r="F1090" s="1"/>
      <c r="G1090" s="163"/>
      <c r="H1090" s="1"/>
      <c r="I1090" s="3"/>
      <c r="J1090" s="163"/>
    </row>
    <row r="1091" spans="5:10" x14ac:dyDescent="0.3">
      <c r="E1091" s="162"/>
      <c r="F1091" s="1"/>
      <c r="G1091" s="163"/>
      <c r="H1091" s="1"/>
      <c r="I1091" s="3"/>
      <c r="J1091" s="163"/>
    </row>
    <row r="1092" spans="5:10" x14ac:dyDescent="0.3">
      <c r="E1092" s="162"/>
      <c r="F1092" s="1"/>
      <c r="G1092" s="163"/>
      <c r="H1092" s="1"/>
      <c r="I1092" s="3"/>
      <c r="J1092" s="163"/>
    </row>
    <row r="1093" spans="5:10" x14ac:dyDescent="0.3">
      <c r="E1093" s="162"/>
      <c r="F1093" s="1"/>
      <c r="G1093" s="163"/>
      <c r="H1093" s="1"/>
      <c r="I1093" s="3"/>
      <c r="J1093" s="163"/>
    </row>
    <row r="1094" spans="5:10" x14ac:dyDescent="0.3">
      <c r="E1094" s="162"/>
      <c r="F1094" s="1"/>
      <c r="G1094" s="163"/>
      <c r="H1094" s="1"/>
      <c r="I1094" s="3"/>
      <c r="J1094" s="163"/>
    </row>
    <row r="1095" spans="5:10" x14ac:dyDescent="0.3">
      <c r="E1095" s="162"/>
      <c r="F1095" s="1"/>
      <c r="G1095" s="163"/>
      <c r="H1095" s="1"/>
      <c r="I1095" s="3"/>
      <c r="J1095" s="163"/>
    </row>
    <row r="1096" spans="5:10" x14ac:dyDescent="0.3">
      <c r="E1096" s="162"/>
      <c r="F1096" s="1"/>
      <c r="G1096" s="163"/>
      <c r="H1096" s="1"/>
      <c r="I1096" s="3"/>
      <c r="J1096" s="163"/>
    </row>
    <row r="1097" spans="5:10" x14ac:dyDescent="0.3">
      <c r="E1097" s="162"/>
      <c r="F1097" s="1"/>
      <c r="G1097" s="163"/>
      <c r="H1097" s="1"/>
      <c r="I1097" s="3"/>
      <c r="J1097" s="163"/>
    </row>
    <row r="1098" spans="5:10" x14ac:dyDescent="0.3">
      <c r="E1098" s="162"/>
      <c r="F1098" s="1"/>
      <c r="G1098" s="163"/>
      <c r="H1098" s="1"/>
      <c r="I1098" s="3"/>
      <c r="J1098" s="163"/>
    </row>
    <row r="1099" spans="5:10" x14ac:dyDescent="0.3">
      <c r="E1099" s="162"/>
      <c r="F1099" s="1"/>
      <c r="G1099" s="163"/>
      <c r="H1099" s="1"/>
      <c r="I1099" s="3"/>
      <c r="J1099" s="163"/>
    </row>
    <row r="1100" spans="5:10" x14ac:dyDescent="0.3">
      <c r="E1100" s="162"/>
      <c r="F1100" s="1"/>
      <c r="G1100" s="163"/>
      <c r="H1100" s="1"/>
      <c r="I1100" s="3"/>
      <c r="J1100" s="163"/>
    </row>
    <row r="1101" spans="5:10" x14ac:dyDescent="0.3">
      <c r="E1101" s="162"/>
      <c r="F1101" s="1"/>
      <c r="G1101" s="163"/>
      <c r="H1101" s="1"/>
      <c r="I1101" s="3"/>
      <c r="J1101" s="163"/>
    </row>
    <row r="1102" spans="5:10" x14ac:dyDescent="0.3">
      <c r="E1102" s="162"/>
      <c r="F1102" s="1"/>
      <c r="G1102" s="163"/>
      <c r="H1102" s="1"/>
      <c r="I1102" s="3"/>
      <c r="J1102" s="163"/>
    </row>
    <row r="1103" spans="5:10" x14ac:dyDescent="0.3">
      <c r="E1103" s="162"/>
      <c r="F1103" s="1"/>
      <c r="G1103" s="163"/>
      <c r="H1103" s="1"/>
      <c r="I1103" s="3"/>
      <c r="J1103" s="163"/>
    </row>
    <row r="1104" spans="5:10" x14ac:dyDescent="0.3">
      <c r="E1104" s="162"/>
      <c r="F1104" s="1"/>
      <c r="G1104" s="163"/>
      <c r="H1104" s="1"/>
      <c r="I1104" s="3"/>
      <c r="J1104" s="163"/>
    </row>
    <row r="1105" spans="5:10" x14ac:dyDescent="0.3">
      <c r="E1105" s="162"/>
      <c r="F1105" s="1"/>
      <c r="G1105" s="163"/>
      <c r="H1105" s="1"/>
      <c r="I1105" s="3"/>
      <c r="J1105" s="163"/>
    </row>
    <row r="1106" spans="5:10" x14ac:dyDescent="0.3">
      <c r="E1106" s="162"/>
      <c r="F1106" s="1"/>
      <c r="G1106" s="163"/>
      <c r="H1106" s="1"/>
      <c r="I1106" s="3"/>
      <c r="J1106" s="163"/>
    </row>
    <row r="1107" spans="5:10" x14ac:dyDescent="0.3">
      <c r="E1107" s="162"/>
      <c r="F1107" s="1"/>
      <c r="G1107" s="163"/>
      <c r="H1107" s="1"/>
      <c r="I1107" s="3"/>
      <c r="J1107" s="163"/>
    </row>
    <row r="1108" spans="5:10" x14ac:dyDescent="0.3">
      <c r="E1108" s="162"/>
      <c r="F1108" s="1"/>
      <c r="G1108" s="163"/>
      <c r="H1108" s="1"/>
      <c r="I1108" s="3"/>
      <c r="J1108" s="163"/>
    </row>
    <row r="1109" spans="5:10" x14ac:dyDescent="0.3">
      <c r="E1109" s="162"/>
      <c r="F1109" s="1"/>
      <c r="G1109" s="163"/>
      <c r="H1109" s="1"/>
      <c r="I1109" s="3"/>
      <c r="J1109" s="163"/>
    </row>
    <row r="1110" spans="5:10" x14ac:dyDescent="0.3">
      <c r="E1110" s="162"/>
      <c r="F1110" s="1"/>
      <c r="G1110" s="163"/>
      <c r="H1110" s="1"/>
      <c r="I1110" s="3"/>
      <c r="J1110" s="163"/>
    </row>
    <row r="1111" spans="5:10" x14ac:dyDescent="0.3">
      <c r="E1111" s="162"/>
      <c r="F1111" s="1"/>
      <c r="G1111" s="163"/>
      <c r="H1111" s="1"/>
      <c r="I1111" s="3"/>
      <c r="J1111" s="163"/>
    </row>
    <row r="1112" spans="5:10" x14ac:dyDescent="0.3">
      <c r="E1112" s="162"/>
      <c r="F1112" s="1"/>
      <c r="G1112" s="163"/>
      <c r="H1112" s="1"/>
      <c r="I1112" s="3"/>
      <c r="J1112" s="163"/>
    </row>
    <row r="1113" spans="5:10" x14ac:dyDescent="0.3">
      <c r="E1113" s="162"/>
      <c r="F1113" s="1"/>
      <c r="G1113" s="163"/>
      <c r="H1113" s="1"/>
      <c r="I1113" s="3"/>
      <c r="J1113" s="163"/>
    </row>
    <row r="1114" spans="5:10" x14ac:dyDescent="0.3">
      <c r="E1114" s="162"/>
      <c r="F1114" s="1"/>
      <c r="G1114" s="163"/>
      <c r="H1114" s="1"/>
      <c r="I1114" s="3"/>
      <c r="J1114" s="163"/>
    </row>
    <row r="1115" spans="5:10" x14ac:dyDescent="0.3">
      <c r="E1115" s="162"/>
      <c r="F1115" s="1"/>
      <c r="G1115" s="163"/>
      <c r="H1115" s="1"/>
      <c r="I1115" s="3"/>
      <c r="J1115" s="163"/>
    </row>
    <row r="1116" spans="5:10" x14ac:dyDescent="0.3">
      <c r="E1116" s="162"/>
      <c r="F1116" s="1"/>
      <c r="G1116" s="163"/>
      <c r="H1116" s="1"/>
      <c r="I1116" s="3"/>
      <c r="J1116" s="163"/>
    </row>
    <row r="1117" spans="5:10" x14ac:dyDescent="0.3">
      <c r="E1117" s="162"/>
      <c r="F1117" s="1"/>
      <c r="G1117" s="163"/>
      <c r="H1117" s="1"/>
      <c r="I1117" s="3"/>
      <c r="J1117" s="163"/>
    </row>
    <row r="1118" spans="5:10" x14ac:dyDescent="0.3">
      <c r="E1118" s="162"/>
      <c r="F1118" s="1"/>
      <c r="G1118" s="163"/>
      <c r="H1118" s="1"/>
      <c r="I1118" s="3"/>
      <c r="J1118" s="163"/>
    </row>
    <row r="1119" spans="5:10" x14ac:dyDescent="0.3">
      <c r="E1119" s="162"/>
      <c r="F1119" s="1"/>
      <c r="G1119" s="163"/>
      <c r="H1119" s="1"/>
      <c r="I1119" s="3"/>
      <c r="J1119" s="163"/>
    </row>
    <row r="1120" spans="5:10" x14ac:dyDescent="0.3">
      <c r="E1120" s="162"/>
      <c r="F1120" s="1"/>
      <c r="G1120" s="163"/>
      <c r="H1120" s="1"/>
      <c r="I1120" s="3"/>
      <c r="J1120" s="163"/>
    </row>
    <row r="1121" spans="5:10" x14ac:dyDescent="0.3">
      <c r="E1121" s="162"/>
      <c r="F1121" s="1"/>
      <c r="G1121" s="163"/>
      <c r="H1121" s="1"/>
      <c r="I1121" s="3"/>
      <c r="J1121" s="163"/>
    </row>
    <row r="1122" spans="5:10" x14ac:dyDescent="0.3">
      <c r="E1122" s="162"/>
      <c r="F1122" s="1"/>
      <c r="G1122" s="163"/>
      <c r="H1122" s="1"/>
      <c r="I1122" s="3"/>
      <c r="J1122" s="163"/>
    </row>
    <row r="1123" spans="5:10" x14ac:dyDescent="0.3">
      <c r="E1123" s="162"/>
      <c r="F1123" s="1"/>
      <c r="G1123" s="163"/>
      <c r="H1123" s="1"/>
      <c r="I1123" s="3"/>
      <c r="J1123" s="163"/>
    </row>
    <row r="1124" spans="5:10" x14ac:dyDescent="0.3">
      <c r="E1124" s="162"/>
      <c r="F1124" s="1"/>
      <c r="G1124" s="163"/>
      <c r="H1124" s="1"/>
      <c r="I1124" s="3"/>
      <c r="J1124" s="163"/>
    </row>
    <row r="1125" spans="5:10" x14ac:dyDescent="0.3">
      <c r="E1125" s="162"/>
      <c r="F1125" s="1"/>
      <c r="G1125" s="163"/>
      <c r="H1125" s="1"/>
      <c r="I1125" s="3"/>
      <c r="J1125" s="163"/>
    </row>
    <row r="1126" spans="5:10" x14ac:dyDescent="0.3">
      <c r="E1126" s="162"/>
      <c r="F1126" s="1"/>
      <c r="G1126" s="163"/>
      <c r="H1126" s="1"/>
      <c r="I1126" s="3"/>
      <c r="J1126" s="163"/>
    </row>
    <row r="1127" spans="5:10" x14ac:dyDescent="0.3">
      <c r="E1127" s="162"/>
      <c r="F1127" s="1"/>
      <c r="G1127" s="163"/>
      <c r="H1127" s="1"/>
      <c r="I1127" s="3"/>
      <c r="J1127" s="163"/>
    </row>
    <row r="1128" spans="5:10" x14ac:dyDescent="0.3">
      <c r="E1128" s="162"/>
      <c r="F1128" s="1"/>
      <c r="G1128" s="163"/>
      <c r="H1128" s="1"/>
      <c r="I1128" s="3"/>
      <c r="J1128" s="163"/>
    </row>
    <row r="1129" spans="5:10" x14ac:dyDescent="0.3">
      <c r="E1129" s="162"/>
      <c r="F1129" s="1"/>
      <c r="G1129" s="163"/>
      <c r="H1129" s="1"/>
      <c r="I1129" s="3"/>
      <c r="J1129" s="163"/>
    </row>
    <row r="1130" spans="5:10" x14ac:dyDescent="0.3">
      <c r="E1130" s="162"/>
      <c r="F1130" s="1"/>
      <c r="G1130" s="163"/>
      <c r="H1130" s="1"/>
      <c r="I1130" s="3"/>
      <c r="J1130" s="163"/>
    </row>
    <row r="1131" spans="5:10" x14ac:dyDescent="0.3">
      <c r="E1131" s="162"/>
      <c r="F1131" s="1"/>
      <c r="G1131" s="163"/>
      <c r="H1131" s="1"/>
      <c r="I1131" s="3"/>
      <c r="J1131" s="163"/>
    </row>
    <row r="1132" spans="5:10" x14ac:dyDescent="0.3">
      <c r="E1132" s="162"/>
      <c r="F1132" s="1"/>
      <c r="G1132" s="163"/>
      <c r="H1132" s="1"/>
      <c r="I1132" s="3"/>
      <c r="J1132" s="163"/>
    </row>
    <row r="1133" spans="5:10" x14ac:dyDescent="0.3">
      <c r="E1133" s="162"/>
      <c r="F1133" s="1"/>
      <c r="G1133" s="163"/>
      <c r="H1133" s="1"/>
      <c r="I1133" s="3"/>
      <c r="J1133" s="163"/>
    </row>
    <row r="1134" spans="5:10" x14ac:dyDescent="0.3">
      <c r="E1134" s="162"/>
      <c r="F1134" s="1"/>
      <c r="G1134" s="163"/>
      <c r="H1134" s="1"/>
      <c r="I1134" s="3"/>
      <c r="J1134" s="163"/>
    </row>
    <row r="1135" spans="5:10" x14ac:dyDescent="0.3">
      <c r="E1135" s="162"/>
      <c r="F1135" s="1"/>
      <c r="G1135" s="163"/>
      <c r="H1135" s="1"/>
      <c r="I1135" s="3"/>
      <c r="J1135" s="163"/>
    </row>
    <row r="1136" spans="5:10" x14ac:dyDescent="0.3">
      <c r="E1136" s="162"/>
      <c r="F1136" s="1"/>
      <c r="G1136" s="163"/>
      <c r="H1136" s="1"/>
      <c r="I1136" s="3"/>
      <c r="J1136" s="163"/>
    </row>
    <row r="1137" spans="5:10" x14ac:dyDescent="0.3">
      <c r="E1137" s="162"/>
      <c r="F1137" s="1"/>
      <c r="G1137" s="163"/>
      <c r="H1137" s="1"/>
      <c r="I1137" s="3"/>
      <c r="J1137" s="163"/>
    </row>
    <row r="1138" spans="5:10" x14ac:dyDescent="0.3">
      <c r="E1138" s="162"/>
      <c r="F1138" s="1"/>
      <c r="G1138" s="163"/>
      <c r="H1138" s="1"/>
      <c r="I1138" s="3"/>
      <c r="J1138" s="163"/>
    </row>
    <row r="1139" spans="5:10" x14ac:dyDescent="0.3">
      <c r="E1139" s="162"/>
      <c r="F1139" s="1"/>
      <c r="G1139" s="163"/>
      <c r="H1139" s="1"/>
      <c r="I1139" s="3"/>
      <c r="J1139" s="163"/>
    </row>
    <row r="1140" spans="5:10" x14ac:dyDescent="0.3">
      <c r="E1140" s="162"/>
      <c r="F1140" s="1"/>
      <c r="G1140" s="163"/>
      <c r="H1140" s="1"/>
      <c r="I1140" s="3"/>
      <c r="J1140" s="163"/>
    </row>
    <row r="1141" spans="5:10" x14ac:dyDescent="0.3">
      <c r="E1141" s="162"/>
      <c r="F1141" s="1"/>
      <c r="G1141" s="163"/>
      <c r="H1141" s="1"/>
      <c r="I1141" s="3"/>
      <c r="J1141" s="163"/>
    </row>
    <row r="1142" spans="5:10" x14ac:dyDescent="0.3">
      <c r="E1142" s="162"/>
      <c r="F1142" s="1"/>
      <c r="G1142" s="163"/>
      <c r="H1142" s="1"/>
      <c r="I1142" s="3"/>
      <c r="J1142" s="163"/>
    </row>
    <row r="1143" spans="5:10" x14ac:dyDescent="0.3">
      <c r="E1143" s="162"/>
      <c r="F1143" s="1"/>
      <c r="G1143" s="163"/>
      <c r="H1143" s="1"/>
      <c r="I1143" s="3"/>
      <c r="J1143" s="163"/>
    </row>
    <row r="1144" spans="5:10" x14ac:dyDescent="0.3">
      <c r="E1144" s="162"/>
      <c r="F1144" s="1"/>
      <c r="G1144" s="163"/>
      <c r="H1144" s="1"/>
      <c r="I1144" s="3"/>
      <c r="J1144" s="163"/>
    </row>
    <row r="1145" spans="5:10" x14ac:dyDescent="0.3">
      <c r="E1145" s="162"/>
      <c r="F1145" s="1"/>
      <c r="G1145" s="163"/>
      <c r="H1145" s="1"/>
      <c r="I1145" s="3"/>
      <c r="J1145" s="163"/>
    </row>
    <row r="1146" spans="5:10" x14ac:dyDescent="0.3">
      <c r="E1146" s="162"/>
      <c r="F1146" s="1"/>
      <c r="G1146" s="163"/>
      <c r="H1146" s="1"/>
      <c r="I1146" s="3"/>
      <c r="J1146" s="163"/>
    </row>
    <row r="1147" spans="5:10" x14ac:dyDescent="0.3">
      <c r="E1147" s="162"/>
      <c r="F1147" s="1"/>
      <c r="G1147" s="163"/>
      <c r="H1147" s="1"/>
      <c r="I1147" s="3"/>
      <c r="J1147" s="163"/>
    </row>
    <row r="1148" spans="5:10" x14ac:dyDescent="0.3">
      <c r="E1148" s="162"/>
      <c r="F1148" s="1"/>
      <c r="G1148" s="163"/>
      <c r="H1148" s="1"/>
      <c r="I1148" s="3"/>
      <c r="J1148" s="163"/>
    </row>
    <row r="1149" spans="5:10" x14ac:dyDescent="0.3">
      <c r="E1149" s="162"/>
      <c r="F1149" s="1"/>
      <c r="G1149" s="163"/>
      <c r="H1149" s="1"/>
      <c r="I1149" s="3"/>
      <c r="J1149" s="163"/>
    </row>
    <row r="1150" spans="5:10" x14ac:dyDescent="0.3">
      <c r="E1150" s="162"/>
      <c r="F1150" s="1"/>
      <c r="G1150" s="163"/>
      <c r="H1150" s="1"/>
      <c r="I1150" s="3"/>
      <c r="J1150" s="163"/>
    </row>
    <row r="1151" spans="5:10" x14ac:dyDescent="0.3">
      <c r="E1151" s="162"/>
      <c r="F1151" s="1"/>
      <c r="G1151" s="163"/>
      <c r="H1151" s="1"/>
      <c r="I1151" s="3"/>
      <c r="J1151" s="163"/>
    </row>
    <row r="1152" spans="5:10" x14ac:dyDescent="0.3">
      <c r="E1152" s="162"/>
      <c r="F1152" s="1"/>
      <c r="G1152" s="163"/>
      <c r="H1152" s="1"/>
      <c r="I1152" s="3"/>
      <c r="J1152" s="163"/>
    </row>
    <row r="1153" spans="5:10" x14ac:dyDescent="0.3">
      <c r="E1153" s="162"/>
      <c r="F1153" s="1"/>
      <c r="G1153" s="163"/>
      <c r="H1153" s="1"/>
      <c r="I1153" s="3"/>
      <c r="J1153" s="163"/>
    </row>
    <row r="1154" spans="5:10" x14ac:dyDescent="0.3">
      <c r="E1154" s="162"/>
      <c r="F1154" s="1"/>
      <c r="G1154" s="163"/>
      <c r="H1154" s="1"/>
      <c r="I1154" s="3"/>
      <c r="J1154" s="163"/>
    </row>
    <row r="1155" spans="5:10" x14ac:dyDescent="0.3">
      <c r="E1155" s="162"/>
      <c r="F1155" s="1"/>
      <c r="G1155" s="163"/>
      <c r="H1155" s="1"/>
      <c r="I1155" s="3"/>
      <c r="J1155" s="163"/>
    </row>
    <row r="1156" spans="5:10" x14ac:dyDescent="0.3">
      <c r="E1156" s="162"/>
      <c r="F1156" s="1"/>
      <c r="G1156" s="163"/>
      <c r="H1156" s="1"/>
      <c r="I1156" s="3"/>
      <c r="J1156" s="163"/>
    </row>
    <row r="1157" spans="5:10" x14ac:dyDescent="0.3">
      <c r="E1157" s="162"/>
      <c r="F1157" s="1"/>
      <c r="G1157" s="163"/>
      <c r="H1157" s="1"/>
      <c r="I1157" s="3"/>
      <c r="J1157" s="163"/>
    </row>
    <row r="1158" spans="5:10" x14ac:dyDescent="0.3">
      <c r="E1158" s="162"/>
      <c r="F1158" s="1"/>
      <c r="G1158" s="163"/>
      <c r="H1158" s="1"/>
      <c r="I1158" s="3"/>
      <c r="J1158" s="163"/>
    </row>
    <row r="1159" spans="5:10" x14ac:dyDescent="0.3">
      <c r="E1159" s="162"/>
      <c r="F1159" s="1"/>
      <c r="G1159" s="163"/>
      <c r="H1159" s="1"/>
      <c r="I1159" s="3"/>
      <c r="J1159" s="163"/>
    </row>
    <row r="1160" spans="5:10" x14ac:dyDescent="0.3">
      <c r="E1160" s="162"/>
      <c r="F1160" s="1"/>
      <c r="G1160" s="163"/>
      <c r="H1160" s="1"/>
      <c r="I1160" s="3"/>
      <c r="J1160" s="163"/>
    </row>
    <row r="1161" spans="5:10" x14ac:dyDescent="0.3">
      <c r="E1161" s="162"/>
      <c r="F1161" s="1"/>
      <c r="G1161" s="163"/>
      <c r="H1161" s="1"/>
      <c r="I1161" s="3"/>
      <c r="J1161" s="163"/>
    </row>
    <row r="1162" spans="5:10" x14ac:dyDescent="0.3">
      <c r="E1162" s="162"/>
      <c r="F1162" s="1"/>
      <c r="G1162" s="163"/>
      <c r="H1162" s="1"/>
      <c r="I1162" s="3"/>
      <c r="J1162" s="163"/>
    </row>
    <row r="1163" spans="5:10" x14ac:dyDescent="0.3">
      <c r="E1163" s="162"/>
      <c r="F1163" s="1"/>
      <c r="G1163" s="163"/>
      <c r="H1163" s="1"/>
      <c r="I1163" s="3"/>
      <c r="J1163" s="163"/>
    </row>
    <row r="1164" spans="5:10" x14ac:dyDescent="0.3">
      <c r="E1164" s="162"/>
      <c r="F1164" s="1"/>
      <c r="G1164" s="163"/>
      <c r="H1164" s="1"/>
      <c r="I1164" s="3"/>
      <c r="J1164" s="163"/>
    </row>
    <row r="1165" spans="5:10" x14ac:dyDescent="0.3">
      <c r="E1165" s="162"/>
      <c r="F1165" s="1"/>
      <c r="G1165" s="163"/>
      <c r="H1165" s="1"/>
      <c r="I1165" s="3"/>
      <c r="J1165" s="163"/>
    </row>
    <row r="1166" spans="5:10" x14ac:dyDescent="0.3">
      <c r="E1166" s="162"/>
      <c r="F1166" s="1"/>
      <c r="G1166" s="163"/>
      <c r="H1166" s="1"/>
      <c r="I1166" s="3"/>
      <c r="J1166" s="163"/>
    </row>
    <row r="1167" spans="5:10" x14ac:dyDescent="0.3">
      <c r="E1167" s="162"/>
      <c r="F1167" s="1"/>
      <c r="G1167" s="163"/>
      <c r="H1167" s="1"/>
      <c r="I1167" s="3"/>
      <c r="J1167" s="163"/>
    </row>
    <row r="1168" spans="5:10" x14ac:dyDescent="0.3">
      <c r="E1168" s="162"/>
      <c r="F1168" s="1"/>
      <c r="G1168" s="163"/>
      <c r="H1168" s="1"/>
      <c r="I1168" s="3"/>
      <c r="J1168" s="163"/>
    </row>
    <row r="1169" spans="5:10" x14ac:dyDescent="0.3">
      <c r="E1169" s="162"/>
      <c r="F1169" s="1"/>
      <c r="G1169" s="163"/>
      <c r="H1169" s="1"/>
      <c r="I1169" s="3"/>
      <c r="J1169" s="163"/>
    </row>
    <row r="1170" spans="5:10" x14ac:dyDescent="0.3">
      <c r="E1170" s="162"/>
      <c r="F1170" s="1"/>
      <c r="G1170" s="163"/>
      <c r="H1170" s="1"/>
      <c r="I1170" s="3"/>
      <c r="J1170" s="163"/>
    </row>
    <row r="1171" spans="5:10" x14ac:dyDescent="0.3">
      <c r="E1171" s="162"/>
      <c r="F1171" s="1"/>
      <c r="G1171" s="163"/>
      <c r="H1171" s="1"/>
      <c r="I1171" s="3"/>
      <c r="J1171" s="163"/>
    </row>
    <row r="1172" spans="5:10" x14ac:dyDescent="0.3">
      <c r="E1172" s="162"/>
      <c r="F1172" s="1"/>
      <c r="G1172" s="163"/>
      <c r="H1172" s="1"/>
      <c r="I1172" s="3"/>
      <c r="J1172" s="163"/>
    </row>
    <row r="1173" spans="5:10" x14ac:dyDescent="0.3">
      <c r="E1173" s="162"/>
      <c r="F1173" s="1"/>
      <c r="G1173" s="163"/>
      <c r="H1173" s="1"/>
      <c r="I1173" s="3"/>
      <c r="J1173" s="163"/>
    </row>
    <row r="1174" spans="5:10" x14ac:dyDescent="0.3">
      <c r="E1174" s="162"/>
      <c r="F1174" s="1"/>
      <c r="G1174" s="163"/>
      <c r="H1174" s="1"/>
      <c r="I1174" s="3"/>
      <c r="J1174" s="163"/>
    </row>
    <row r="1175" spans="5:10" x14ac:dyDescent="0.3">
      <c r="E1175" s="162"/>
      <c r="F1175" s="1"/>
      <c r="G1175" s="163"/>
      <c r="H1175" s="1"/>
      <c r="I1175" s="3"/>
      <c r="J1175" s="163"/>
    </row>
    <row r="1176" spans="5:10" x14ac:dyDescent="0.3">
      <c r="E1176" s="162"/>
      <c r="F1176" s="1"/>
      <c r="G1176" s="163"/>
      <c r="H1176" s="1"/>
      <c r="I1176" s="3"/>
      <c r="J1176" s="163"/>
    </row>
    <row r="1177" spans="5:10" x14ac:dyDescent="0.3">
      <c r="E1177" s="162"/>
      <c r="F1177" s="1"/>
      <c r="G1177" s="163"/>
      <c r="H1177" s="1"/>
      <c r="I1177" s="3"/>
      <c r="J1177" s="163"/>
    </row>
    <row r="1178" spans="5:10" x14ac:dyDescent="0.3">
      <c r="E1178" s="162"/>
      <c r="F1178" s="1"/>
      <c r="G1178" s="163"/>
      <c r="H1178" s="1"/>
      <c r="I1178" s="3"/>
      <c r="J1178" s="163"/>
    </row>
    <row r="1179" spans="5:10" x14ac:dyDescent="0.3">
      <c r="E1179" s="162"/>
      <c r="F1179" s="1"/>
      <c r="G1179" s="163"/>
      <c r="H1179" s="1"/>
      <c r="I1179" s="3"/>
      <c r="J1179" s="163"/>
    </row>
    <row r="1180" spans="5:10" x14ac:dyDescent="0.3">
      <c r="E1180" s="162"/>
      <c r="F1180" s="1"/>
      <c r="G1180" s="163"/>
      <c r="H1180" s="1"/>
      <c r="I1180" s="3"/>
      <c r="J1180" s="163"/>
    </row>
    <row r="1181" spans="5:10" x14ac:dyDescent="0.3">
      <c r="E1181" s="162"/>
      <c r="F1181" s="1"/>
      <c r="G1181" s="163"/>
      <c r="H1181" s="1"/>
      <c r="I1181" s="3"/>
      <c r="J1181" s="163"/>
    </row>
    <row r="1182" spans="5:10" x14ac:dyDescent="0.3">
      <c r="E1182" s="162"/>
      <c r="F1182" s="1"/>
      <c r="G1182" s="163"/>
      <c r="H1182" s="1"/>
      <c r="I1182" s="3"/>
      <c r="J1182" s="163"/>
    </row>
    <row r="1183" spans="5:10" x14ac:dyDescent="0.3">
      <c r="E1183" s="162"/>
      <c r="F1183" s="1"/>
      <c r="G1183" s="163"/>
      <c r="H1183" s="1"/>
      <c r="I1183" s="3"/>
      <c r="J1183" s="163"/>
    </row>
    <row r="1184" spans="5:10" x14ac:dyDescent="0.3">
      <c r="E1184" s="162"/>
      <c r="F1184" s="1"/>
      <c r="G1184" s="163"/>
      <c r="H1184" s="1"/>
      <c r="I1184" s="3"/>
      <c r="J1184" s="163"/>
    </row>
    <row r="1185" spans="5:10" x14ac:dyDescent="0.3">
      <c r="E1185" s="162"/>
      <c r="F1185" s="1"/>
      <c r="G1185" s="163"/>
      <c r="H1185" s="1"/>
      <c r="I1185" s="3"/>
      <c r="J1185" s="163"/>
    </row>
    <row r="1186" spans="5:10" x14ac:dyDescent="0.3">
      <c r="E1186" s="162"/>
      <c r="F1186" s="1"/>
      <c r="G1186" s="163"/>
      <c r="H1186" s="1"/>
      <c r="I1186" s="3"/>
      <c r="J1186" s="163"/>
    </row>
    <row r="1187" spans="5:10" x14ac:dyDescent="0.3">
      <c r="E1187" s="162"/>
      <c r="F1187" s="1"/>
      <c r="G1187" s="163"/>
      <c r="H1187" s="1"/>
      <c r="I1187" s="3"/>
      <c r="J1187" s="163"/>
    </row>
    <row r="1188" spans="5:10" x14ac:dyDescent="0.3">
      <c r="E1188" s="162"/>
      <c r="F1188" s="1"/>
      <c r="G1188" s="163"/>
      <c r="H1188" s="1"/>
      <c r="I1188" s="3"/>
      <c r="J1188" s="163"/>
    </row>
    <row r="1189" spans="5:10" x14ac:dyDescent="0.3">
      <c r="E1189" s="162"/>
      <c r="F1189" s="1"/>
      <c r="G1189" s="163"/>
      <c r="H1189" s="1"/>
      <c r="I1189" s="3"/>
      <c r="J1189" s="163"/>
    </row>
    <row r="1190" spans="5:10" x14ac:dyDescent="0.3">
      <c r="E1190" s="162"/>
      <c r="F1190" s="1"/>
      <c r="G1190" s="163"/>
      <c r="H1190" s="1"/>
      <c r="I1190" s="3"/>
      <c r="J1190" s="163"/>
    </row>
    <row r="1191" spans="5:10" x14ac:dyDescent="0.3">
      <c r="E1191" s="162"/>
      <c r="F1191" s="1"/>
      <c r="G1191" s="163"/>
      <c r="H1191" s="1"/>
      <c r="I1191" s="3"/>
      <c r="J1191" s="163"/>
    </row>
    <row r="1192" spans="5:10" x14ac:dyDescent="0.3">
      <c r="E1192" s="162"/>
      <c r="F1192" s="1"/>
      <c r="G1192" s="163"/>
      <c r="H1192" s="1"/>
      <c r="I1192" s="3"/>
      <c r="J1192" s="163"/>
    </row>
    <row r="1193" spans="5:10" x14ac:dyDescent="0.3">
      <c r="E1193" s="162"/>
      <c r="F1193" s="1"/>
      <c r="G1193" s="163"/>
      <c r="H1193" s="1"/>
      <c r="I1193" s="3"/>
      <c r="J1193" s="163"/>
    </row>
    <row r="1194" spans="5:10" x14ac:dyDescent="0.3">
      <c r="E1194" s="162"/>
      <c r="F1194" s="1"/>
      <c r="G1194" s="163"/>
      <c r="H1194" s="1"/>
      <c r="I1194" s="3"/>
      <c r="J1194" s="163"/>
    </row>
    <row r="1195" spans="5:10" x14ac:dyDescent="0.3">
      <c r="E1195" s="162"/>
      <c r="F1195" s="1"/>
      <c r="G1195" s="163"/>
      <c r="H1195" s="1"/>
      <c r="I1195" s="3"/>
      <c r="J1195" s="163"/>
    </row>
    <row r="1196" spans="5:10" x14ac:dyDescent="0.3">
      <c r="E1196" s="162"/>
      <c r="F1196" s="1"/>
      <c r="G1196" s="163"/>
      <c r="H1196" s="1"/>
      <c r="I1196" s="3"/>
      <c r="J1196" s="163"/>
    </row>
    <row r="1197" spans="5:10" x14ac:dyDescent="0.3">
      <c r="E1197" s="162"/>
      <c r="F1197" s="1"/>
      <c r="G1197" s="163"/>
      <c r="H1197" s="1"/>
      <c r="I1197" s="3"/>
      <c r="J1197" s="163"/>
    </row>
    <row r="1198" spans="5:10" x14ac:dyDescent="0.3">
      <c r="E1198" s="162"/>
      <c r="F1198" s="1"/>
      <c r="G1198" s="163"/>
      <c r="H1198" s="1"/>
      <c r="I1198" s="3"/>
      <c r="J1198" s="163"/>
    </row>
    <row r="1199" spans="5:10" x14ac:dyDescent="0.3">
      <c r="E1199" s="162"/>
      <c r="F1199" s="1"/>
      <c r="G1199" s="163"/>
      <c r="H1199" s="1"/>
      <c r="I1199" s="3"/>
      <c r="J1199" s="163"/>
    </row>
    <row r="1200" spans="5:10" x14ac:dyDescent="0.3">
      <c r="E1200" s="162"/>
      <c r="F1200" s="1"/>
      <c r="G1200" s="163"/>
      <c r="H1200" s="1"/>
      <c r="I1200" s="3"/>
      <c r="J1200" s="163"/>
    </row>
    <row r="1201" spans="5:10" x14ac:dyDescent="0.3">
      <c r="E1201" s="162"/>
      <c r="F1201" s="1"/>
      <c r="G1201" s="163"/>
      <c r="H1201" s="1"/>
      <c r="I1201" s="3"/>
      <c r="J1201" s="163"/>
    </row>
    <row r="1202" spans="5:10" x14ac:dyDescent="0.3">
      <c r="E1202" s="162"/>
      <c r="F1202" s="1"/>
      <c r="G1202" s="163"/>
      <c r="H1202" s="1"/>
      <c r="I1202" s="3"/>
      <c r="J1202" s="163"/>
    </row>
    <row r="1203" spans="5:10" x14ac:dyDescent="0.3">
      <c r="E1203" s="162"/>
      <c r="F1203" s="1"/>
      <c r="G1203" s="163"/>
      <c r="H1203" s="1"/>
      <c r="I1203" s="3"/>
      <c r="J1203" s="163"/>
    </row>
    <row r="1204" spans="5:10" x14ac:dyDescent="0.3">
      <c r="E1204" s="162"/>
      <c r="F1204" s="1"/>
      <c r="G1204" s="163"/>
      <c r="H1204" s="1"/>
      <c r="I1204" s="3"/>
      <c r="J1204" s="163"/>
    </row>
    <row r="1205" spans="5:10" x14ac:dyDescent="0.3">
      <c r="E1205" s="162"/>
      <c r="F1205" s="1"/>
      <c r="G1205" s="163"/>
      <c r="H1205" s="1"/>
      <c r="I1205" s="3"/>
      <c r="J1205" s="163"/>
    </row>
    <row r="1206" spans="5:10" x14ac:dyDescent="0.3">
      <c r="E1206" s="162"/>
      <c r="F1206" s="1"/>
      <c r="G1206" s="163"/>
      <c r="H1206" s="1"/>
      <c r="I1206" s="3"/>
      <c r="J1206" s="163"/>
    </row>
    <row r="1207" spans="5:10" x14ac:dyDescent="0.3">
      <c r="E1207" s="162"/>
      <c r="F1207" s="1"/>
      <c r="G1207" s="163"/>
      <c r="H1207" s="1"/>
      <c r="I1207" s="3"/>
      <c r="J1207" s="163"/>
    </row>
    <row r="1208" spans="5:10" x14ac:dyDescent="0.3">
      <c r="E1208" s="162"/>
      <c r="F1208" s="1"/>
      <c r="G1208" s="163"/>
      <c r="H1208" s="1"/>
      <c r="I1208" s="3"/>
      <c r="J1208" s="163"/>
    </row>
    <row r="1209" spans="5:10" x14ac:dyDescent="0.3">
      <c r="E1209" s="162"/>
      <c r="F1209" s="1"/>
      <c r="G1209" s="163"/>
      <c r="H1209" s="1"/>
      <c r="I1209" s="3"/>
      <c r="J1209" s="163"/>
    </row>
    <row r="1210" spans="5:10" x14ac:dyDescent="0.3">
      <c r="E1210" s="162"/>
      <c r="F1210" s="1"/>
      <c r="G1210" s="163"/>
      <c r="H1210" s="1"/>
      <c r="I1210" s="3"/>
      <c r="J1210" s="163"/>
    </row>
    <row r="1211" spans="5:10" x14ac:dyDescent="0.3">
      <c r="E1211" s="162"/>
      <c r="F1211" s="1"/>
      <c r="G1211" s="163"/>
      <c r="H1211" s="1"/>
      <c r="I1211" s="3"/>
      <c r="J1211" s="163"/>
    </row>
    <row r="1212" spans="5:10" x14ac:dyDescent="0.3">
      <c r="E1212" s="162"/>
      <c r="F1212" s="1"/>
      <c r="G1212" s="163"/>
      <c r="H1212" s="1"/>
      <c r="I1212" s="3"/>
      <c r="J1212" s="163"/>
    </row>
    <row r="1213" spans="5:10" x14ac:dyDescent="0.3">
      <c r="E1213" s="162"/>
      <c r="F1213" s="1"/>
      <c r="G1213" s="163"/>
      <c r="H1213" s="1"/>
      <c r="I1213" s="3"/>
      <c r="J1213" s="163"/>
    </row>
    <row r="1214" spans="5:10" x14ac:dyDescent="0.3">
      <c r="E1214" s="162"/>
      <c r="F1214" s="1"/>
      <c r="G1214" s="163"/>
      <c r="H1214" s="1"/>
      <c r="I1214" s="3"/>
      <c r="J1214" s="163"/>
    </row>
    <row r="1215" spans="5:10" x14ac:dyDescent="0.3">
      <c r="E1215" s="162"/>
      <c r="F1215" s="1"/>
      <c r="G1215" s="163"/>
      <c r="H1215" s="1"/>
      <c r="I1215" s="3"/>
      <c r="J1215" s="163"/>
    </row>
    <row r="1216" spans="5:10" x14ac:dyDescent="0.3">
      <c r="E1216" s="162"/>
      <c r="F1216" s="1"/>
      <c r="G1216" s="163"/>
      <c r="H1216" s="1"/>
      <c r="I1216" s="3"/>
      <c r="J1216" s="163"/>
    </row>
    <row r="1217" spans="5:10" x14ac:dyDescent="0.3">
      <c r="E1217" s="162"/>
      <c r="F1217" s="1"/>
      <c r="G1217" s="163"/>
      <c r="H1217" s="1"/>
      <c r="I1217" s="3"/>
      <c r="J1217" s="163"/>
    </row>
    <row r="1218" spans="5:10" x14ac:dyDescent="0.3">
      <c r="E1218" s="162"/>
      <c r="F1218" s="1"/>
      <c r="G1218" s="163"/>
      <c r="H1218" s="1"/>
      <c r="I1218" s="3"/>
      <c r="J1218" s="163"/>
    </row>
    <row r="1219" spans="5:10" x14ac:dyDescent="0.3">
      <c r="E1219" s="162"/>
      <c r="F1219" s="1"/>
      <c r="G1219" s="163"/>
      <c r="H1219" s="1"/>
      <c r="I1219" s="3"/>
      <c r="J1219" s="163"/>
    </row>
    <row r="1220" spans="5:10" x14ac:dyDescent="0.3">
      <c r="E1220" s="162"/>
      <c r="F1220" s="1"/>
      <c r="G1220" s="163"/>
      <c r="H1220" s="1"/>
      <c r="I1220" s="3"/>
      <c r="J1220" s="163"/>
    </row>
    <row r="1221" spans="5:10" x14ac:dyDescent="0.3">
      <c r="E1221" s="162"/>
      <c r="F1221" s="1"/>
      <c r="G1221" s="163"/>
      <c r="H1221" s="1"/>
      <c r="I1221" s="3"/>
      <c r="J1221" s="163"/>
    </row>
    <row r="1222" spans="5:10" x14ac:dyDescent="0.3">
      <c r="E1222" s="162"/>
      <c r="F1222" s="1"/>
      <c r="G1222" s="163"/>
      <c r="H1222" s="1"/>
      <c r="I1222" s="3"/>
      <c r="J1222" s="163"/>
    </row>
    <row r="1223" spans="5:10" x14ac:dyDescent="0.3">
      <c r="E1223" s="162"/>
      <c r="F1223" s="1"/>
      <c r="G1223" s="163"/>
      <c r="H1223" s="1"/>
      <c r="I1223" s="3"/>
      <c r="J1223" s="163"/>
    </row>
    <row r="1224" spans="5:10" x14ac:dyDescent="0.3">
      <c r="E1224" s="162"/>
      <c r="F1224" s="1"/>
      <c r="G1224" s="163"/>
      <c r="H1224" s="1"/>
      <c r="I1224" s="3"/>
      <c r="J1224" s="163"/>
    </row>
    <row r="1225" spans="5:10" x14ac:dyDescent="0.3">
      <c r="E1225" s="162"/>
      <c r="F1225" s="1"/>
      <c r="G1225" s="163"/>
      <c r="H1225" s="1"/>
      <c r="I1225" s="3"/>
      <c r="J1225" s="163"/>
    </row>
    <row r="1226" spans="5:10" x14ac:dyDescent="0.3">
      <c r="E1226" s="162"/>
      <c r="F1226" s="1"/>
      <c r="G1226" s="163"/>
      <c r="H1226" s="1"/>
      <c r="I1226" s="3"/>
      <c r="J1226" s="163"/>
    </row>
    <row r="1227" spans="5:10" x14ac:dyDescent="0.3">
      <c r="E1227" s="162"/>
      <c r="F1227" s="1"/>
      <c r="G1227" s="163"/>
      <c r="H1227" s="1"/>
      <c r="I1227" s="3"/>
      <c r="J1227" s="163"/>
    </row>
    <row r="1228" spans="5:10" x14ac:dyDescent="0.3">
      <c r="E1228" s="162"/>
      <c r="F1228" s="1"/>
      <c r="G1228" s="163"/>
      <c r="H1228" s="1"/>
      <c r="I1228" s="3"/>
      <c r="J1228" s="163"/>
    </row>
    <row r="1229" spans="5:10" x14ac:dyDescent="0.3">
      <c r="E1229" s="162"/>
      <c r="F1229" s="1"/>
      <c r="G1229" s="163"/>
      <c r="H1229" s="1"/>
      <c r="I1229" s="3"/>
      <c r="J1229" s="163"/>
    </row>
    <row r="1230" spans="5:10" x14ac:dyDescent="0.3">
      <c r="E1230" s="162"/>
      <c r="F1230" s="1"/>
      <c r="G1230" s="163"/>
      <c r="H1230" s="1"/>
      <c r="I1230" s="3"/>
      <c r="J1230" s="163"/>
    </row>
    <row r="1231" spans="5:10" x14ac:dyDescent="0.3">
      <c r="E1231" s="162"/>
      <c r="F1231" s="1"/>
      <c r="G1231" s="163"/>
      <c r="H1231" s="1"/>
      <c r="I1231" s="3"/>
      <c r="J1231" s="163"/>
    </row>
    <row r="1232" spans="5:10" x14ac:dyDescent="0.3">
      <c r="E1232" s="162"/>
      <c r="F1232" s="1"/>
      <c r="G1232" s="163"/>
      <c r="H1232" s="1"/>
      <c r="I1232" s="3"/>
      <c r="J1232" s="163"/>
    </row>
    <row r="1233" spans="5:10" x14ac:dyDescent="0.3">
      <c r="E1233" s="162"/>
      <c r="F1233" s="1"/>
      <c r="G1233" s="163"/>
      <c r="H1233" s="1"/>
      <c r="I1233" s="3"/>
      <c r="J1233" s="163"/>
    </row>
    <row r="1234" spans="5:10" x14ac:dyDescent="0.3">
      <c r="E1234" s="162"/>
      <c r="F1234" s="1"/>
      <c r="G1234" s="163"/>
      <c r="H1234" s="1"/>
      <c r="I1234" s="3"/>
      <c r="J1234" s="163"/>
    </row>
    <row r="1235" spans="5:10" x14ac:dyDescent="0.3">
      <c r="E1235" s="162"/>
      <c r="F1235" s="1"/>
      <c r="G1235" s="163"/>
      <c r="H1235" s="1"/>
      <c r="I1235" s="3"/>
      <c r="J1235" s="163"/>
    </row>
    <row r="1236" spans="5:10" x14ac:dyDescent="0.3">
      <c r="E1236" s="162"/>
      <c r="F1236" s="1"/>
      <c r="G1236" s="163"/>
      <c r="H1236" s="1"/>
      <c r="I1236" s="3"/>
      <c r="J1236" s="163"/>
    </row>
    <row r="1237" spans="5:10" x14ac:dyDescent="0.3">
      <c r="E1237" s="162"/>
      <c r="F1237" s="1"/>
      <c r="G1237" s="163"/>
      <c r="H1237" s="1"/>
      <c r="I1237" s="3"/>
      <c r="J1237" s="163"/>
    </row>
    <row r="1238" spans="5:10" x14ac:dyDescent="0.3">
      <c r="E1238" s="162"/>
      <c r="F1238" s="1"/>
      <c r="G1238" s="163"/>
      <c r="H1238" s="1"/>
      <c r="I1238" s="3"/>
      <c r="J1238" s="163"/>
    </row>
    <row r="1239" spans="5:10" x14ac:dyDescent="0.3">
      <c r="E1239" s="162"/>
      <c r="F1239" s="1"/>
      <c r="G1239" s="163"/>
      <c r="H1239" s="1"/>
      <c r="I1239" s="3"/>
      <c r="J1239" s="163"/>
    </row>
    <row r="1240" spans="5:10" x14ac:dyDescent="0.3">
      <c r="E1240" s="162"/>
      <c r="F1240" s="1"/>
      <c r="G1240" s="163"/>
      <c r="H1240" s="1"/>
      <c r="I1240" s="3"/>
      <c r="J1240" s="163"/>
    </row>
    <row r="1241" spans="5:10" x14ac:dyDescent="0.3">
      <c r="E1241" s="162"/>
      <c r="F1241" s="1"/>
      <c r="G1241" s="163"/>
      <c r="H1241" s="1"/>
      <c r="I1241" s="3"/>
      <c r="J1241" s="163"/>
    </row>
    <row r="1242" spans="5:10" x14ac:dyDescent="0.3">
      <c r="E1242" s="162"/>
      <c r="F1242" s="1"/>
      <c r="G1242" s="163"/>
      <c r="H1242" s="1"/>
      <c r="I1242" s="3"/>
      <c r="J1242" s="163"/>
    </row>
    <row r="1243" spans="5:10" x14ac:dyDescent="0.3">
      <c r="E1243" s="162"/>
      <c r="F1243" s="1"/>
      <c r="G1243" s="163"/>
      <c r="H1243" s="1"/>
      <c r="I1243" s="3"/>
      <c r="J1243" s="163"/>
    </row>
    <row r="1244" spans="5:10" x14ac:dyDescent="0.3">
      <c r="E1244" s="162"/>
      <c r="F1244" s="1"/>
      <c r="G1244" s="163"/>
      <c r="H1244" s="1"/>
      <c r="I1244" s="3"/>
      <c r="J1244" s="163"/>
    </row>
    <row r="1245" spans="5:10" x14ac:dyDescent="0.3">
      <c r="E1245" s="162"/>
      <c r="F1245" s="1"/>
      <c r="G1245" s="163"/>
      <c r="H1245" s="1"/>
      <c r="I1245" s="3"/>
      <c r="J1245" s="163"/>
    </row>
    <row r="1246" spans="5:10" x14ac:dyDescent="0.3">
      <c r="E1246" s="162"/>
      <c r="F1246" s="1"/>
      <c r="G1246" s="163"/>
      <c r="H1246" s="1"/>
      <c r="I1246" s="3"/>
      <c r="J1246" s="163"/>
    </row>
    <row r="1247" spans="5:10" x14ac:dyDescent="0.3">
      <c r="E1247" s="162"/>
      <c r="F1247" s="1"/>
      <c r="G1247" s="163"/>
      <c r="H1247" s="1"/>
      <c r="I1247" s="3"/>
      <c r="J1247" s="163"/>
    </row>
    <row r="1248" spans="5:10" x14ac:dyDescent="0.3">
      <c r="E1248" s="162"/>
      <c r="F1248" s="1"/>
      <c r="G1248" s="163"/>
      <c r="H1248" s="1"/>
      <c r="I1248" s="3"/>
      <c r="J1248" s="163"/>
    </row>
    <row r="1249" spans="5:10" x14ac:dyDescent="0.3">
      <c r="E1249" s="162"/>
      <c r="F1249" s="1"/>
      <c r="G1249" s="163"/>
      <c r="H1249" s="1"/>
      <c r="I1249" s="3"/>
      <c r="J1249" s="163"/>
    </row>
    <row r="1250" spans="5:10" x14ac:dyDescent="0.3">
      <c r="E1250" s="162"/>
      <c r="F1250" s="1"/>
      <c r="G1250" s="163"/>
      <c r="H1250" s="1"/>
      <c r="I1250" s="3"/>
      <c r="J1250" s="163"/>
    </row>
    <row r="1251" spans="5:10" x14ac:dyDescent="0.3">
      <c r="E1251" s="162"/>
      <c r="F1251" s="1"/>
      <c r="G1251" s="163"/>
      <c r="H1251" s="1"/>
      <c r="I1251" s="3"/>
      <c r="J1251" s="163"/>
    </row>
    <row r="1252" spans="5:10" x14ac:dyDescent="0.3">
      <c r="E1252" s="162"/>
      <c r="F1252" s="1"/>
      <c r="G1252" s="163"/>
      <c r="H1252" s="1"/>
      <c r="I1252" s="3"/>
      <c r="J1252" s="163"/>
    </row>
    <row r="1253" spans="5:10" x14ac:dyDescent="0.3">
      <c r="E1253" s="162"/>
      <c r="F1253" s="1"/>
      <c r="G1253" s="163"/>
      <c r="H1253" s="1"/>
      <c r="I1253" s="3"/>
      <c r="J1253" s="163"/>
    </row>
    <row r="1254" spans="5:10" x14ac:dyDescent="0.3">
      <c r="E1254" s="162"/>
      <c r="F1254" s="1"/>
      <c r="G1254" s="163"/>
      <c r="H1254" s="1"/>
      <c r="I1254" s="3"/>
      <c r="J1254" s="163"/>
    </row>
    <row r="1255" spans="5:10" x14ac:dyDescent="0.3">
      <c r="E1255" s="162"/>
      <c r="F1255" s="1"/>
      <c r="G1255" s="163"/>
      <c r="H1255" s="1"/>
      <c r="I1255" s="3"/>
      <c r="J1255" s="163"/>
    </row>
    <row r="1256" spans="5:10" x14ac:dyDescent="0.3">
      <c r="E1256" s="162"/>
      <c r="F1256" s="1"/>
      <c r="G1256" s="163"/>
      <c r="H1256" s="1"/>
      <c r="I1256" s="3"/>
      <c r="J1256" s="163"/>
    </row>
    <row r="1257" spans="5:10" x14ac:dyDescent="0.3">
      <c r="E1257" s="162"/>
      <c r="F1257" s="1"/>
      <c r="G1257" s="163"/>
      <c r="H1257" s="1"/>
      <c r="I1257" s="3"/>
      <c r="J1257" s="163"/>
    </row>
    <row r="1258" spans="5:10" x14ac:dyDescent="0.3">
      <c r="E1258" s="162"/>
      <c r="F1258" s="1"/>
      <c r="G1258" s="163"/>
      <c r="H1258" s="1"/>
      <c r="I1258" s="3"/>
      <c r="J1258" s="163"/>
    </row>
    <row r="1259" spans="5:10" x14ac:dyDescent="0.3">
      <c r="E1259" s="162"/>
      <c r="F1259" s="1"/>
      <c r="G1259" s="163"/>
      <c r="H1259" s="1"/>
      <c r="I1259" s="3"/>
      <c r="J1259" s="163"/>
    </row>
    <row r="1260" spans="5:10" x14ac:dyDescent="0.3">
      <c r="E1260" s="162"/>
      <c r="F1260" s="1"/>
      <c r="G1260" s="163"/>
      <c r="H1260" s="1"/>
      <c r="I1260" s="3"/>
      <c r="J1260" s="163"/>
    </row>
    <row r="1261" spans="5:10" x14ac:dyDescent="0.3">
      <c r="E1261" s="162"/>
      <c r="F1261" s="1"/>
      <c r="G1261" s="163"/>
      <c r="H1261" s="1"/>
      <c r="I1261" s="3"/>
      <c r="J1261" s="163"/>
    </row>
    <row r="1262" spans="5:10" x14ac:dyDescent="0.3">
      <c r="E1262" s="162"/>
      <c r="F1262" s="1"/>
      <c r="G1262" s="163"/>
      <c r="H1262" s="1"/>
      <c r="I1262" s="3"/>
      <c r="J1262" s="163"/>
    </row>
    <row r="1263" spans="5:10" x14ac:dyDescent="0.3">
      <c r="E1263" s="162"/>
      <c r="F1263" s="1"/>
      <c r="G1263" s="163"/>
      <c r="H1263" s="1"/>
      <c r="I1263" s="3"/>
      <c r="J1263" s="163"/>
    </row>
    <row r="1264" spans="5:10" x14ac:dyDescent="0.3">
      <c r="E1264" s="162"/>
      <c r="F1264" s="1"/>
      <c r="G1264" s="163"/>
      <c r="H1264" s="1"/>
      <c r="I1264" s="3"/>
      <c r="J1264" s="163"/>
    </row>
    <row r="1265" spans="5:10" x14ac:dyDescent="0.3">
      <c r="E1265" s="162"/>
      <c r="F1265" s="1"/>
      <c r="G1265" s="163"/>
      <c r="H1265" s="1"/>
      <c r="I1265" s="3"/>
      <c r="J1265" s="163"/>
    </row>
    <row r="1266" spans="5:10" x14ac:dyDescent="0.3">
      <c r="E1266" s="162"/>
      <c r="F1266" s="1"/>
      <c r="G1266" s="163"/>
      <c r="H1266" s="1"/>
      <c r="I1266" s="3"/>
      <c r="J1266" s="163"/>
    </row>
    <row r="1267" spans="5:10" x14ac:dyDescent="0.3">
      <c r="E1267" s="162"/>
      <c r="F1267" s="1"/>
      <c r="G1267" s="163"/>
      <c r="H1267" s="1"/>
      <c r="I1267" s="3"/>
      <c r="J1267" s="163"/>
    </row>
    <row r="1268" spans="5:10" x14ac:dyDescent="0.3">
      <c r="E1268" s="162"/>
      <c r="F1268" s="1"/>
      <c r="G1268" s="163"/>
      <c r="H1268" s="1"/>
      <c r="I1268" s="3"/>
      <c r="J1268" s="163"/>
    </row>
    <row r="1269" spans="5:10" x14ac:dyDescent="0.3">
      <c r="E1269" s="162"/>
      <c r="F1269" s="1"/>
      <c r="G1269" s="163"/>
      <c r="H1269" s="1"/>
      <c r="I1269" s="3"/>
      <c r="J1269" s="163"/>
    </row>
    <row r="1270" spans="5:10" x14ac:dyDescent="0.3">
      <c r="E1270" s="162"/>
      <c r="F1270" s="1"/>
      <c r="G1270" s="163"/>
      <c r="H1270" s="1"/>
      <c r="I1270" s="3"/>
      <c r="J1270" s="163"/>
    </row>
    <row r="1271" spans="5:10" x14ac:dyDescent="0.3">
      <c r="E1271" s="162"/>
      <c r="F1271" s="1"/>
      <c r="G1271" s="163"/>
      <c r="H1271" s="1"/>
      <c r="I1271" s="3"/>
      <c r="J1271" s="163"/>
    </row>
    <row r="1272" spans="5:10" x14ac:dyDescent="0.3">
      <c r="E1272" s="162"/>
      <c r="F1272" s="1"/>
      <c r="G1272" s="163"/>
      <c r="H1272" s="1"/>
      <c r="I1272" s="3"/>
      <c r="J1272" s="163"/>
    </row>
    <row r="1273" spans="5:10" x14ac:dyDescent="0.3">
      <c r="E1273" s="162"/>
      <c r="F1273" s="1"/>
      <c r="G1273" s="163"/>
      <c r="H1273" s="1"/>
      <c r="I1273" s="3"/>
      <c r="J1273" s="163"/>
    </row>
    <row r="1274" spans="5:10" x14ac:dyDescent="0.3">
      <c r="E1274" s="162"/>
      <c r="F1274" s="1"/>
      <c r="G1274" s="163"/>
      <c r="H1274" s="1"/>
      <c r="I1274" s="3"/>
      <c r="J1274" s="163"/>
    </row>
    <row r="1275" spans="5:10" x14ac:dyDescent="0.3">
      <c r="E1275" s="162"/>
      <c r="F1275" s="1"/>
      <c r="G1275" s="163"/>
      <c r="H1275" s="1"/>
      <c r="I1275" s="3"/>
      <c r="J1275" s="163"/>
    </row>
    <row r="1276" spans="5:10" x14ac:dyDescent="0.3">
      <c r="E1276" s="162"/>
      <c r="F1276" s="1"/>
      <c r="G1276" s="163"/>
      <c r="H1276" s="1"/>
      <c r="I1276" s="3"/>
      <c r="J1276" s="163"/>
    </row>
    <row r="1277" spans="5:10" x14ac:dyDescent="0.3">
      <c r="E1277" s="162"/>
      <c r="F1277" s="1"/>
      <c r="G1277" s="163"/>
      <c r="H1277" s="1"/>
      <c r="I1277" s="3"/>
      <c r="J1277" s="163"/>
    </row>
    <row r="1278" spans="5:10" x14ac:dyDescent="0.3">
      <c r="E1278" s="162"/>
      <c r="F1278" s="1"/>
      <c r="G1278" s="163"/>
      <c r="H1278" s="1"/>
      <c r="I1278" s="3"/>
      <c r="J1278" s="163"/>
    </row>
    <row r="1279" spans="5:10" x14ac:dyDescent="0.3">
      <c r="E1279" s="162"/>
      <c r="F1279" s="1"/>
      <c r="G1279" s="163"/>
      <c r="H1279" s="1"/>
      <c r="I1279" s="3"/>
      <c r="J1279" s="163"/>
    </row>
    <row r="1280" spans="5:10" x14ac:dyDescent="0.3">
      <c r="E1280" s="162"/>
      <c r="F1280" s="1"/>
      <c r="G1280" s="163"/>
      <c r="H1280" s="1"/>
      <c r="I1280" s="3"/>
      <c r="J1280" s="163"/>
    </row>
    <row r="1281" spans="5:10" x14ac:dyDescent="0.3">
      <c r="E1281" s="162"/>
      <c r="F1281" s="1"/>
      <c r="G1281" s="163"/>
      <c r="H1281" s="1"/>
      <c r="I1281" s="3"/>
      <c r="J1281" s="163"/>
    </row>
    <row r="1282" spans="5:10" x14ac:dyDescent="0.3">
      <c r="E1282" s="162"/>
      <c r="F1282" s="1"/>
      <c r="G1282" s="163"/>
      <c r="H1282" s="1"/>
      <c r="I1282" s="3"/>
      <c r="J1282" s="163"/>
    </row>
    <row r="1283" spans="5:10" x14ac:dyDescent="0.3">
      <c r="E1283" s="162"/>
      <c r="F1283" s="1"/>
      <c r="G1283" s="163"/>
      <c r="H1283" s="1"/>
      <c r="I1283" s="3"/>
      <c r="J1283" s="163"/>
    </row>
    <row r="1284" spans="5:10" x14ac:dyDescent="0.3">
      <c r="E1284" s="162"/>
      <c r="F1284" s="1"/>
      <c r="G1284" s="163"/>
      <c r="H1284" s="1"/>
      <c r="I1284" s="3"/>
      <c r="J1284" s="163"/>
    </row>
    <row r="1285" spans="5:10" x14ac:dyDescent="0.3">
      <c r="E1285" s="162"/>
      <c r="F1285" s="1"/>
      <c r="G1285" s="163"/>
      <c r="H1285" s="1"/>
      <c r="I1285" s="3"/>
      <c r="J1285" s="163"/>
    </row>
    <row r="1286" spans="5:10" x14ac:dyDescent="0.3">
      <c r="E1286" s="162"/>
      <c r="F1286" s="1"/>
      <c r="G1286" s="163"/>
      <c r="H1286" s="1"/>
      <c r="I1286" s="3"/>
      <c r="J1286" s="163"/>
    </row>
    <row r="1287" spans="5:10" x14ac:dyDescent="0.3">
      <c r="E1287" s="162"/>
      <c r="F1287" s="1"/>
      <c r="G1287" s="163"/>
      <c r="H1287" s="1"/>
      <c r="I1287" s="3"/>
      <c r="J1287" s="163"/>
    </row>
    <row r="1288" spans="5:10" x14ac:dyDescent="0.3">
      <c r="E1288" s="162"/>
      <c r="F1288" s="1"/>
      <c r="G1288" s="163"/>
      <c r="H1288" s="1"/>
      <c r="I1288" s="3"/>
      <c r="J1288" s="163"/>
    </row>
    <row r="1289" spans="5:10" x14ac:dyDescent="0.3">
      <c r="E1289" s="162"/>
      <c r="F1289" s="1"/>
      <c r="G1289" s="163"/>
      <c r="H1289" s="1"/>
      <c r="I1289" s="3"/>
      <c r="J1289" s="163"/>
    </row>
    <row r="1290" spans="5:10" x14ac:dyDescent="0.3">
      <c r="E1290" s="162"/>
      <c r="F1290" s="1"/>
      <c r="G1290" s="163"/>
      <c r="H1290" s="1"/>
      <c r="I1290" s="3"/>
      <c r="J1290" s="163"/>
    </row>
    <row r="1291" spans="5:10" x14ac:dyDescent="0.3">
      <c r="E1291" s="162"/>
      <c r="F1291" s="1"/>
      <c r="G1291" s="163"/>
      <c r="H1291" s="1"/>
      <c r="I1291" s="3"/>
      <c r="J1291" s="163"/>
    </row>
    <row r="1292" spans="5:10" x14ac:dyDescent="0.3">
      <c r="E1292" s="162"/>
      <c r="F1292" s="1"/>
      <c r="G1292" s="163"/>
      <c r="H1292" s="1"/>
      <c r="I1292" s="3"/>
      <c r="J1292" s="163"/>
    </row>
    <row r="1293" spans="5:10" x14ac:dyDescent="0.3">
      <c r="E1293" s="162"/>
      <c r="F1293" s="1"/>
      <c r="G1293" s="163"/>
      <c r="H1293" s="1"/>
      <c r="I1293" s="3"/>
      <c r="J1293" s="163"/>
    </row>
    <row r="1294" spans="5:10" x14ac:dyDescent="0.3">
      <c r="E1294" s="162"/>
      <c r="F1294" s="1"/>
      <c r="G1294" s="163"/>
      <c r="H1294" s="1"/>
      <c r="I1294" s="3"/>
      <c r="J1294" s="163"/>
    </row>
    <row r="1295" spans="5:10" x14ac:dyDescent="0.3">
      <c r="E1295" s="162"/>
      <c r="F1295" s="1"/>
      <c r="G1295" s="163"/>
      <c r="H1295" s="1"/>
      <c r="I1295" s="3"/>
      <c r="J1295" s="163"/>
    </row>
    <row r="1296" spans="5:10" x14ac:dyDescent="0.3">
      <c r="E1296" s="162"/>
      <c r="F1296" s="1"/>
      <c r="G1296" s="163"/>
      <c r="H1296" s="1"/>
      <c r="I1296" s="3"/>
      <c r="J1296" s="163"/>
    </row>
    <row r="1297" spans="5:10" x14ac:dyDescent="0.3">
      <c r="E1297" s="162"/>
      <c r="F1297" s="1"/>
      <c r="G1297" s="163"/>
      <c r="H1297" s="1"/>
      <c r="I1297" s="3"/>
      <c r="J1297" s="163"/>
    </row>
    <row r="1298" spans="5:10" x14ac:dyDescent="0.3">
      <c r="E1298" s="162"/>
      <c r="F1298" s="1"/>
      <c r="G1298" s="163"/>
      <c r="H1298" s="1"/>
      <c r="I1298" s="3"/>
      <c r="J1298" s="163"/>
    </row>
    <row r="1299" spans="5:10" x14ac:dyDescent="0.3">
      <c r="E1299" s="162"/>
      <c r="F1299" s="1"/>
      <c r="G1299" s="163"/>
      <c r="H1299" s="1"/>
      <c r="I1299" s="3"/>
      <c r="J1299" s="163"/>
    </row>
    <row r="1300" spans="5:10" x14ac:dyDescent="0.3">
      <c r="E1300" s="162"/>
      <c r="F1300" s="1"/>
      <c r="G1300" s="163"/>
      <c r="H1300" s="1"/>
      <c r="I1300" s="3"/>
      <c r="J1300" s="163"/>
    </row>
    <row r="1301" spans="5:10" x14ac:dyDescent="0.3">
      <c r="E1301" s="162"/>
      <c r="F1301" s="1"/>
      <c r="G1301" s="163"/>
      <c r="H1301" s="1"/>
      <c r="I1301" s="3"/>
      <c r="J1301" s="163"/>
    </row>
    <row r="1302" spans="5:10" x14ac:dyDescent="0.3">
      <c r="E1302" s="162"/>
      <c r="F1302" s="1"/>
      <c r="G1302" s="163"/>
      <c r="H1302" s="1"/>
      <c r="I1302" s="3"/>
      <c r="J1302" s="163"/>
    </row>
    <row r="1303" spans="5:10" x14ac:dyDescent="0.3">
      <c r="E1303" s="162"/>
      <c r="F1303" s="1"/>
      <c r="G1303" s="163"/>
      <c r="H1303" s="1"/>
      <c r="I1303" s="3"/>
      <c r="J1303" s="163"/>
    </row>
    <row r="1304" spans="5:10" x14ac:dyDescent="0.3">
      <c r="E1304" s="162"/>
      <c r="F1304" s="1"/>
      <c r="G1304" s="163"/>
      <c r="H1304" s="1"/>
      <c r="I1304" s="3"/>
      <c r="J1304" s="163"/>
    </row>
    <row r="1305" spans="5:10" x14ac:dyDescent="0.3">
      <c r="E1305" s="162"/>
      <c r="F1305" s="1"/>
      <c r="G1305" s="163"/>
      <c r="H1305" s="1"/>
      <c r="I1305" s="3"/>
      <c r="J1305" s="163"/>
    </row>
    <row r="1306" spans="5:10" x14ac:dyDescent="0.3">
      <c r="E1306" s="162"/>
      <c r="F1306" s="1"/>
      <c r="G1306" s="163"/>
      <c r="H1306" s="1"/>
      <c r="I1306" s="3"/>
      <c r="J1306" s="163"/>
    </row>
    <row r="1307" spans="5:10" x14ac:dyDescent="0.3">
      <c r="E1307" s="162"/>
      <c r="F1307" s="1"/>
      <c r="G1307" s="163"/>
      <c r="H1307" s="1"/>
      <c r="I1307" s="3"/>
      <c r="J1307" s="163"/>
    </row>
    <row r="1308" spans="5:10" x14ac:dyDescent="0.3">
      <c r="E1308" s="162"/>
      <c r="F1308" s="1"/>
      <c r="G1308" s="163"/>
      <c r="H1308" s="1"/>
      <c r="I1308" s="3"/>
      <c r="J1308" s="163"/>
    </row>
    <row r="1309" spans="5:10" x14ac:dyDescent="0.3">
      <c r="E1309" s="162"/>
      <c r="F1309" s="1"/>
      <c r="G1309" s="163"/>
      <c r="H1309" s="1"/>
      <c r="I1309" s="3"/>
      <c r="J1309" s="163"/>
    </row>
    <row r="1310" spans="5:10" x14ac:dyDescent="0.3">
      <c r="E1310" s="162"/>
      <c r="F1310" s="1"/>
      <c r="G1310" s="163"/>
      <c r="H1310" s="1"/>
      <c r="I1310" s="3"/>
      <c r="J1310" s="163"/>
    </row>
    <row r="1311" spans="5:10" x14ac:dyDescent="0.3">
      <c r="E1311" s="162"/>
      <c r="F1311" s="1"/>
      <c r="G1311" s="163"/>
      <c r="H1311" s="1"/>
      <c r="I1311" s="3"/>
      <c r="J1311" s="163"/>
    </row>
    <row r="1312" spans="5:10" x14ac:dyDescent="0.3">
      <c r="E1312" s="162"/>
      <c r="F1312" s="1"/>
      <c r="G1312" s="163"/>
      <c r="H1312" s="1"/>
      <c r="I1312" s="3"/>
      <c r="J1312" s="163"/>
    </row>
    <row r="1313" spans="5:10" x14ac:dyDescent="0.3">
      <c r="E1313" s="162"/>
      <c r="F1313" s="1"/>
      <c r="G1313" s="163"/>
      <c r="H1313" s="1"/>
      <c r="I1313" s="3"/>
      <c r="J1313" s="163"/>
    </row>
    <row r="1314" spans="5:10" x14ac:dyDescent="0.3">
      <c r="E1314" s="162"/>
      <c r="F1314" s="1"/>
      <c r="G1314" s="163"/>
      <c r="H1314" s="1"/>
      <c r="I1314" s="3"/>
      <c r="J1314" s="163"/>
    </row>
    <row r="1315" spans="5:10" x14ac:dyDescent="0.3">
      <c r="E1315" s="162"/>
      <c r="F1315" s="1"/>
      <c r="G1315" s="163"/>
      <c r="H1315" s="1"/>
      <c r="I1315" s="3"/>
      <c r="J1315" s="163"/>
    </row>
    <row r="1316" spans="5:10" x14ac:dyDescent="0.3">
      <c r="E1316" s="162"/>
      <c r="F1316" s="1"/>
      <c r="G1316" s="163"/>
      <c r="H1316" s="1"/>
      <c r="I1316" s="3"/>
      <c r="J1316" s="163"/>
    </row>
    <row r="1317" spans="5:10" x14ac:dyDescent="0.3">
      <c r="E1317" s="162"/>
      <c r="F1317" s="1"/>
      <c r="G1317" s="163"/>
      <c r="H1317" s="1"/>
      <c r="I1317" s="3"/>
      <c r="J1317" s="163"/>
    </row>
    <row r="1318" spans="5:10" x14ac:dyDescent="0.3">
      <c r="E1318" s="162"/>
      <c r="F1318" s="1"/>
      <c r="G1318" s="163"/>
      <c r="H1318" s="1"/>
      <c r="I1318" s="3"/>
      <c r="J1318" s="163"/>
    </row>
    <row r="1319" spans="5:10" x14ac:dyDescent="0.3">
      <c r="E1319" s="162"/>
      <c r="F1319" s="1"/>
      <c r="G1319" s="163"/>
      <c r="H1319" s="1"/>
      <c r="I1319" s="3"/>
      <c r="J1319" s="163"/>
    </row>
    <row r="1320" spans="5:10" x14ac:dyDescent="0.3">
      <c r="E1320" s="162"/>
      <c r="F1320" s="1"/>
      <c r="G1320" s="163"/>
      <c r="H1320" s="1"/>
      <c r="I1320" s="3"/>
      <c r="J1320" s="163"/>
    </row>
    <row r="1321" spans="5:10" x14ac:dyDescent="0.3">
      <c r="E1321" s="162"/>
      <c r="F1321" s="1"/>
      <c r="G1321" s="163"/>
      <c r="H1321" s="1"/>
      <c r="I1321" s="3"/>
      <c r="J1321" s="163"/>
    </row>
    <row r="1322" spans="5:10" x14ac:dyDescent="0.3">
      <c r="E1322" s="162"/>
      <c r="F1322" s="1"/>
      <c r="G1322" s="163"/>
      <c r="H1322" s="1"/>
      <c r="I1322" s="3"/>
      <c r="J1322" s="163"/>
    </row>
    <row r="1323" spans="5:10" x14ac:dyDescent="0.3">
      <c r="E1323" s="162"/>
      <c r="F1323" s="1"/>
      <c r="G1323" s="163"/>
      <c r="H1323" s="1"/>
      <c r="I1323" s="3"/>
      <c r="J1323" s="163"/>
    </row>
    <row r="1324" spans="5:10" x14ac:dyDescent="0.3">
      <c r="E1324" s="162"/>
      <c r="F1324" s="1"/>
      <c r="G1324" s="163"/>
      <c r="H1324" s="1"/>
      <c r="I1324" s="3"/>
      <c r="J1324" s="163"/>
    </row>
    <row r="1325" spans="5:10" x14ac:dyDescent="0.3">
      <c r="E1325" s="162"/>
      <c r="F1325" s="1"/>
      <c r="G1325" s="163"/>
      <c r="H1325" s="1"/>
      <c r="I1325" s="3"/>
      <c r="J1325" s="163"/>
    </row>
    <row r="1326" spans="5:10" x14ac:dyDescent="0.3">
      <c r="E1326" s="162"/>
      <c r="F1326" s="1"/>
      <c r="G1326" s="163"/>
      <c r="H1326" s="1"/>
      <c r="I1326" s="3"/>
      <c r="J1326" s="163"/>
    </row>
    <row r="1327" spans="5:10" x14ac:dyDescent="0.3">
      <c r="E1327" s="162"/>
      <c r="F1327" s="1"/>
      <c r="G1327" s="163"/>
      <c r="H1327" s="1"/>
      <c r="I1327" s="3"/>
      <c r="J1327" s="163"/>
    </row>
    <row r="1328" spans="5:10" x14ac:dyDescent="0.3">
      <c r="E1328" s="162"/>
      <c r="F1328" s="1"/>
      <c r="G1328" s="163"/>
      <c r="H1328" s="1"/>
      <c r="I1328" s="3"/>
      <c r="J1328" s="163"/>
    </row>
    <row r="1329" spans="5:10" x14ac:dyDescent="0.3">
      <c r="E1329" s="162"/>
      <c r="F1329" s="1"/>
      <c r="G1329" s="163"/>
      <c r="H1329" s="1"/>
      <c r="I1329" s="3"/>
      <c r="J1329" s="163"/>
    </row>
    <row r="1330" spans="5:10" x14ac:dyDescent="0.3">
      <c r="E1330" s="162"/>
      <c r="F1330" s="1"/>
      <c r="G1330" s="163"/>
      <c r="H1330" s="1"/>
      <c r="I1330" s="3"/>
      <c r="J1330" s="163"/>
    </row>
    <row r="1331" spans="5:10" x14ac:dyDescent="0.3">
      <c r="E1331" s="162"/>
      <c r="F1331" s="1"/>
      <c r="G1331" s="163"/>
      <c r="H1331" s="1"/>
      <c r="I1331" s="3"/>
      <c r="J1331" s="163"/>
    </row>
    <row r="1332" spans="5:10" x14ac:dyDescent="0.3">
      <c r="E1332" s="162"/>
      <c r="F1332" s="1"/>
      <c r="G1332" s="163"/>
      <c r="H1332" s="1"/>
      <c r="I1332" s="3"/>
      <c r="J1332" s="163"/>
    </row>
    <row r="1333" spans="5:10" x14ac:dyDescent="0.3">
      <c r="E1333" s="162"/>
      <c r="F1333" s="1"/>
      <c r="G1333" s="163"/>
      <c r="H1333" s="1"/>
      <c r="I1333" s="3"/>
      <c r="J1333" s="163"/>
    </row>
    <row r="1334" spans="5:10" x14ac:dyDescent="0.3">
      <c r="E1334" s="162"/>
      <c r="F1334" s="1"/>
      <c r="G1334" s="163"/>
      <c r="H1334" s="1"/>
      <c r="I1334" s="3"/>
      <c r="J1334" s="163"/>
    </row>
    <row r="1335" spans="5:10" x14ac:dyDescent="0.3">
      <c r="E1335" s="162"/>
      <c r="F1335" s="1"/>
      <c r="G1335" s="163"/>
      <c r="H1335" s="1"/>
      <c r="I1335" s="3"/>
      <c r="J1335" s="163"/>
    </row>
    <row r="1336" spans="5:10" x14ac:dyDescent="0.3">
      <c r="E1336" s="162"/>
      <c r="F1336" s="1"/>
      <c r="G1336" s="163"/>
      <c r="H1336" s="1"/>
      <c r="I1336" s="3"/>
      <c r="J1336" s="163"/>
    </row>
    <row r="1337" spans="5:10" x14ac:dyDescent="0.3">
      <c r="E1337" s="162"/>
      <c r="F1337" s="1"/>
      <c r="G1337" s="163"/>
      <c r="H1337" s="1"/>
      <c r="I1337" s="3"/>
      <c r="J1337" s="163"/>
    </row>
    <row r="1338" spans="5:10" x14ac:dyDescent="0.3">
      <c r="E1338" s="162"/>
      <c r="F1338" s="1"/>
      <c r="G1338" s="163"/>
      <c r="H1338" s="1"/>
      <c r="I1338" s="3"/>
      <c r="J1338" s="163"/>
    </row>
    <row r="1339" spans="5:10" x14ac:dyDescent="0.3">
      <c r="E1339" s="162"/>
      <c r="F1339" s="1"/>
      <c r="G1339" s="163"/>
      <c r="H1339" s="1"/>
      <c r="I1339" s="3"/>
      <c r="J1339" s="163"/>
    </row>
    <row r="1340" spans="5:10" x14ac:dyDescent="0.3">
      <c r="E1340" s="162"/>
      <c r="F1340" s="1"/>
      <c r="G1340" s="163"/>
      <c r="H1340" s="1"/>
      <c r="I1340" s="3"/>
      <c r="J1340" s="163"/>
    </row>
    <row r="1341" spans="5:10" x14ac:dyDescent="0.3">
      <c r="E1341" s="162"/>
      <c r="F1341" s="1"/>
      <c r="G1341" s="163"/>
      <c r="H1341" s="1"/>
      <c r="I1341" s="3"/>
      <c r="J1341" s="163"/>
    </row>
    <row r="1342" spans="5:10" x14ac:dyDescent="0.3">
      <c r="E1342" s="162"/>
      <c r="F1342" s="1"/>
      <c r="G1342" s="163"/>
      <c r="H1342" s="1"/>
      <c r="I1342" s="3"/>
      <c r="J1342" s="163"/>
    </row>
    <row r="1343" spans="5:10" x14ac:dyDescent="0.3">
      <c r="E1343" s="162"/>
      <c r="F1343" s="1"/>
      <c r="G1343" s="163"/>
      <c r="H1343" s="1"/>
      <c r="I1343" s="3"/>
      <c r="J1343" s="163"/>
    </row>
    <row r="1344" spans="5:10" x14ac:dyDescent="0.3">
      <c r="E1344" s="162"/>
      <c r="F1344" s="1"/>
      <c r="G1344" s="163"/>
      <c r="H1344" s="1"/>
      <c r="I1344" s="3"/>
      <c r="J1344" s="163"/>
    </row>
    <row r="1345" spans="5:10" x14ac:dyDescent="0.3">
      <c r="E1345" s="162"/>
      <c r="F1345" s="1"/>
      <c r="G1345" s="163"/>
      <c r="H1345" s="1"/>
      <c r="I1345" s="3"/>
      <c r="J1345" s="163"/>
    </row>
    <row r="1346" spans="5:10" x14ac:dyDescent="0.3">
      <c r="E1346" s="162"/>
      <c r="F1346" s="1"/>
      <c r="G1346" s="163"/>
      <c r="H1346" s="1"/>
      <c r="I1346" s="3"/>
      <c r="J1346" s="163"/>
    </row>
    <row r="1347" spans="5:10" x14ac:dyDescent="0.3">
      <c r="E1347" s="162"/>
      <c r="F1347" s="1"/>
      <c r="G1347" s="163"/>
      <c r="H1347" s="1"/>
      <c r="I1347" s="3"/>
      <c r="J1347" s="163"/>
    </row>
    <row r="1348" spans="5:10" x14ac:dyDescent="0.3">
      <c r="E1348" s="162"/>
      <c r="F1348" s="1"/>
      <c r="G1348" s="163"/>
      <c r="H1348" s="1"/>
      <c r="I1348" s="3"/>
      <c r="J1348" s="163"/>
    </row>
    <row r="1349" spans="5:10" x14ac:dyDescent="0.3">
      <c r="E1349" s="162"/>
      <c r="F1349" s="1"/>
      <c r="G1349" s="163"/>
      <c r="H1349" s="1"/>
      <c r="I1349" s="3"/>
      <c r="J1349" s="163"/>
    </row>
    <row r="1350" spans="5:10" x14ac:dyDescent="0.3">
      <c r="E1350" s="162"/>
      <c r="F1350" s="1"/>
      <c r="G1350" s="163"/>
      <c r="H1350" s="1"/>
      <c r="I1350" s="3"/>
      <c r="J1350" s="163"/>
    </row>
    <row r="1351" spans="5:10" x14ac:dyDescent="0.3">
      <c r="E1351" s="162"/>
      <c r="F1351" s="1"/>
      <c r="G1351" s="163"/>
      <c r="H1351" s="1"/>
      <c r="I1351" s="3"/>
      <c r="J1351" s="163"/>
    </row>
    <row r="1352" spans="5:10" x14ac:dyDescent="0.3">
      <c r="E1352" s="162"/>
      <c r="F1352" s="1"/>
      <c r="G1352" s="163"/>
      <c r="H1352" s="1"/>
      <c r="I1352" s="3"/>
      <c r="J1352" s="163"/>
    </row>
    <row r="1353" spans="5:10" x14ac:dyDescent="0.3">
      <c r="E1353" s="162"/>
      <c r="F1353" s="1"/>
      <c r="G1353" s="163"/>
      <c r="H1353" s="1"/>
      <c r="I1353" s="3"/>
      <c r="J1353" s="163"/>
    </row>
    <row r="1354" spans="5:10" x14ac:dyDescent="0.3">
      <c r="E1354" s="162"/>
      <c r="F1354" s="1"/>
      <c r="G1354" s="163"/>
      <c r="H1354" s="1"/>
      <c r="I1354" s="3"/>
      <c r="J1354" s="163"/>
    </row>
    <row r="1355" spans="5:10" x14ac:dyDescent="0.3">
      <c r="E1355" s="162"/>
      <c r="F1355" s="1"/>
      <c r="G1355" s="163"/>
      <c r="H1355" s="1"/>
      <c r="I1355" s="3"/>
      <c r="J1355" s="163"/>
    </row>
    <row r="1356" spans="5:10" x14ac:dyDescent="0.3">
      <c r="E1356" s="162"/>
      <c r="F1356" s="1"/>
      <c r="G1356" s="163"/>
      <c r="H1356" s="1"/>
      <c r="I1356" s="3"/>
      <c r="J1356" s="163"/>
    </row>
    <row r="1357" spans="5:10" x14ac:dyDescent="0.3">
      <c r="E1357" s="162"/>
      <c r="F1357" s="1"/>
      <c r="G1357" s="163"/>
      <c r="H1357" s="1"/>
      <c r="I1357" s="3"/>
      <c r="J1357" s="163"/>
    </row>
    <row r="1358" spans="5:10" x14ac:dyDescent="0.3">
      <c r="E1358" s="162"/>
      <c r="F1358" s="1"/>
      <c r="G1358" s="163"/>
      <c r="H1358" s="1"/>
      <c r="I1358" s="3"/>
      <c r="J1358" s="163"/>
    </row>
    <row r="1359" spans="5:10" x14ac:dyDescent="0.3">
      <c r="E1359" s="162"/>
      <c r="F1359" s="1"/>
      <c r="G1359" s="163"/>
      <c r="H1359" s="1"/>
      <c r="I1359" s="3"/>
      <c r="J1359" s="163"/>
    </row>
    <row r="1360" spans="5:10" x14ac:dyDescent="0.3">
      <c r="E1360" s="162"/>
      <c r="F1360" s="1"/>
      <c r="G1360" s="163"/>
      <c r="H1360" s="1"/>
      <c r="I1360" s="3"/>
      <c r="J1360" s="163"/>
    </row>
    <row r="1361" spans="5:10" x14ac:dyDescent="0.3">
      <c r="E1361" s="162"/>
      <c r="F1361" s="1"/>
      <c r="G1361" s="163"/>
      <c r="H1361" s="1"/>
      <c r="I1361" s="3"/>
      <c r="J1361" s="163"/>
    </row>
    <row r="1362" spans="5:10" x14ac:dyDescent="0.3">
      <c r="E1362" s="162"/>
      <c r="F1362" s="1"/>
      <c r="G1362" s="163"/>
      <c r="H1362" s="1"/>
      <c r="I1362" s="3"/>
      <c r="J1362" s="163"/>
    </row>
    <row r="1363" spans="5:10" x14ac:dyDescent="0.3">
      <c r="E1363" s="162"/>
      <c r="F1363" s="1"/>
      <c r="G1363" s="163"/>
      <c r="H1363" s="1"/>
      <c r="I1363" s="3"/>
      <c r="J1363" s="163"/>
    </row>
    <row r="1364" spans="5:10" x14ac:dyDescent="0.3">
      <c r="E1364" s="162"/>
      <c r="F1364" s="1"/>
      <c r="G1364" s="163"/>
      <c r="H1364" s="1"/>
      <c r="I1364" s="3"/>
      <c r="J1364" s="163"/>
    </row>
    <row r="1365" spans="5:10" x14ac:dyDescent="0.3">
      <c r="E1365" s="162"/>
      <c r="F1365" s="1"/>
      <c r="G1365" s="163"/>
      <c r="H1365" s="1"/>
      <c r="I1365" s="3"/>
      <c r="J1365" s="163"/>
    </row>
    <row r="1366" spans="5:10" x14ac:dyDescent="0.3">
      <c r="E1366" s="162"/>
      <c r="F1366" s="1"/>
      <c r="G1366" s="163"/>
      <c r="H1366" s="1"/>
      <c r="I1366" s="3"/>
      <c r="J1366" s="163"/>
    </row>
    <row r="1367" spans="5:10" x14ac:dyDescent="0.3">
      <c r="E1367" s="162"/>
      <c r="F1367" s="1"/>
      <c r="G1367" s="163"/>
      <c r="H1367" s="1"/>
      <c r="I1367" s="3"/>
      <c r="J1367" s="163"/>
    </row>
    <row r="1368" spans="5:10" x14ac:dyDescent="0.3">
      <c r="E1368" s="162"/>
      <c r="F1368" s="1"/>
      <c r="G1368" s="163"/>
      <c r="H1368" s="1"/>
      <c r="I1368" s="3"/>
      <c r="J1368" s="163"/>
    </row>
    <row r="1369" spans="5:10" x14ac:dyDescent="0.3">
      <c r="E1369" s="162"/>
      <c r="F1369" s="1"/>
      <c r="G1369" s="163"/>
      <c r="H1369" s="1"/>
      <c r="I1369" s="3"/>
      <c r="J1369" s="163"/>
    </row>
    <row r="1370" spans="5:10" x14ac:dyDescent="0.3">
      <c r="E1370" s="162"/>
      <c r="F1370" s="1"/>
      <c r="G1370" s="163"/>
      <c r="H1370" s="1"/>
      <c r="I1370" s="3"/>
      <c r="J1370" s="163"/>
    </row>
    <row r="1371" spans="5:10" x14ac:dyDescent="0.3">
      <c r="E1371" s="162"/>
      <c r="F1371" s="1"/>
      <c r="G1371" s="163"/>
      <c r="H1371" s="1"/>
      <c r="I1371" s="3"/>
      <c r="J1371" s="163"/>
    </row>
    <row r="1372" spans="5:10" x14ac:dyDescent="0.3">
      <c r="E1372" s="162"/>
      <c r="F1372" s="1"/>
      <c r="G1372" s="163"/>
      <c r="H1372" s="1"/>
      <c r="I1372" s="3"/>
      <c r="J1372" s="163"/>
    </row>
    <row r="1373" spans="5:10" x14ac:dyDescent="0.3">
      <c r="E1373" s="162"/>
      <c r="F1373" s="1"/>
      <c r="G1373" s="163"/>
      <c r="H1373" s="1"/>
      <c r="I1373" s="3"/>
      <c r="J1373" s="163"/>
    </row>
    <row r="1374" spans="5:10" x14ac:dyDescent="0.3">
      <c r="E1374" s="162"/>
      <c r="F1374" s="1"/>
      <c r="G1374" s="163"/>
      <c r="H1374" s="1"/>
      <c r="I1374" s="3"/>
      <c r="J1374" s="163"/>
    </row>
    <row r="1375" spans="5:10" x14ac:dyDescent="0.3">
      <c r="E1375" s="162"/>
      <c r="F1375" s="1"/>
      <c r="G1375" s="163"/>
      <c r="H1375" s="1"/>
      <c r="I1375" s="3"/>
      <c r="J1375" s="163"/>
    </row>
    <row r="1376" spans="5:10" x14ac:dyDescent="0.3">
      <c r="E1376" s="162"/>
      <c r="F1376" s="1"/>
      <c r="G1376" s="163"/>
      <c r="H1376" s="1"/>
      <c r="I1376" s="3"/>
      <c r="J1376" s="163"/>
    </row>
    <row r="1377" spans="5:10" x14ac:dyDescent="0.3">
      <c r="E1377" s="162"/>
      <c r="F1377" s="1"/>
      <c r="G1377" s="163"/>
      <c r="H1377" s="1"/>
      <c r="I1377" s="3"/>
      <c r="J1377" s="163"/>
    </row>
    <row r="1378" spans="5:10" x14ac:dyDescent="0.3">
      <c r="E1378" s="162"/>
      <c r="F1378" s="1"/>
      <c r="G1378" s="163"/>
      <c r="H1378" s="1"/>
      <c r="I1378" s="3"/>
      <c r="J1378" s="163"/>
    </row>
    <row r="1379" spans="5:10" x14ac:dyDescent="0.3">
      <c r="E1379" s="162"/>
      <c r="F1379" s="1"/>
      <c r="G1379" s="163"/>
      <c r="H1379" s="1"/>
      <c r="I1379" s="3"/>
      <c r="J1379" s="163"/>
    </row>
    <row r="1380" spans="5:10" x14ac:dyDescent="0.3">
      <c r="E1380" s="162"/>
      <c r="F1380" s="1"/>
      <c r="G1380" s="163"/>
      <c r="H1380" s="1"/>
      <c r="I1380" s="3"/>
      <c r="J1380" s="163"/>
    </row>
    <row r="1381" spans="5:10" x14ac:dyDescent="0.3">
      <c r="E1381" s="162"/>
      <c r="F1381" s="1"/>
      <c r="G1381" s="163"/>
      <c r="H1381" s="1"/>
      <c r="I1381" s="3"/>
      <c r="J1381" s="163"/>
    </row>
    <row r="1382" spans="5:10" x14ac:dyDescent="0.3">
      <c r="E1382" s="162"/>
      <c r="F1382" s="1"/>
      <c r="G1382" s="163"/>
      <c r="H1382" s="1"/>
      <c r="I1382" s="3"/>
      <c r="J1382" s="163"/>
    </row>
    <row r="1383" spans="5:10" x14ac:dyDescent="0.3">
      <c r="E1383" s="162"/>
      <c r="F1383" s="1"/>
      <c r="G1383" s="163"/>
      <c r="H1383" s="1"/>
      <c r="I1383" s="3"/>
      <c r="J1383" s="163"/>
    </row>
    <row r="1384" spans="5:10" x14ac:dyDescent="0.3">
      <c r="E1384" s="162"/>
      <c r="F1384" s="1"/>
      <c r="G1384" s="163"/>
      <c r="H1384" s="1"/>
      <c r="I1384" s="3"/>
      <c r="J1384" s="163"/>
    </row>
    <row r="1385" spans="5:10" x14ac:dyDescent="0.3">
      <c r="E1385" s="162"/>
      <c r="F1385" s="1"/>
      <c r="G1385" s="163"/>
      <c r="H1385" s="1"/>
      <c r="I1385" s="3"/>
      <c r="J1385" s="163"/>
    </row>
    <row r="1386" spans="5:10" x14ac:dyDescent="0.3">
      <c r="E1386" s="162"/>
      <c r="F1386" s="1"/>
      <c r="G1386" s="163"/>
      <c r="H1386" s="1"/>
      <c r="I1386" s="3"/>
      <c r="J1386" s="163"/>
    </row>
    <row r="1387" spans="5:10" x14ac:dyDescent="0.3">
      <c r="E1387" s="162"/>
      <c r="F1387" s="1"/>
      <c r="G1387" s="163"/>
      <c r="H1387" s="1"/>
      <c r="I1387" s="3"/>
      <c r="J1387" s="163"/>
    </row>
    <row r="1388" spans="5:10" x14ac:dyDescent="0.3">
      <c r="E1388" s="162"/>
      <c r="F1388" s="1"/>
      <c r="G1388" s="163"/>
      <c r="H1388" s="1"/>
      <c r="I1388" s="3"/>
      <c r="J1388" s="163"/>
    </row>
    <row r="1389" spans="5:10" x14ac:dyDescent="0.3">
      <c r="E1389" s="162"/>
      <c r="F1389" s="1"/>
      <c r="G1389" s="163"/>
      <c r="H1389" s="1"/>
      <c r="I1389" s="3"/>
      <c r="J1389" s="163"/>
    </row>
    <row r="1390" spans="5:10" x14ac:dyDescent="0.3">
      <c r="E1390" s="162"/>
      <c r="F1390" s="1"/>
      <c r="G1390" s="163"/>
      <c r="H1390" s="1"/>
      <c r="I1390" s="3"/>
      <c r="J1390" s="163"/>
    </row>
    <row r="1391" spans="5:10" x14ac:dyDescent="0.3">
      <c r="E1391" s="162"/>
      <c r="F1391" s="1"/>
      <c r="G1391" s="163"/>
      <c r="H1391" s="1"/>
      <c r="I1391" s="3"/>
      <c r="J1391" s="163"/>
    </row>
    <row r="1392" spans="5:10" x14ac:dyDescent="0.3">
      <c r="E1392" s="162"/>
      <c r="F1392" s="1"/>
      <c r="G1392" s="163"/>
      <c r="H1392" s="1"/>
      <c r="I1392" s="3"/>
      <c r="J1392" s="163"/>
    </row>
    <row r="1393" spans="5:10" x14ac:dyDescent="0.3">
      <c r="E1393" s="162"/>
      <c r="F1393" s="1"/>
      <c r="G1393" s="163"/>
      <c r="H1393" s="1"/>
      <c r="I1393" s="3"/>
      <c r="J1393" s="163"/>
    </row>
    <row r="1394" spans="5:10" x14ac:dyDescent="0.3">
      <c r="E1394" s="162"/>
      <c r="F1394" s="1"/>
      <c r="G1394" s="163"/>
      <c r="H1394" s="1"/>
      <c r="I1394" s="3"/>
      <c r="J1394" s="163"/>
    </row>
    <row r="1395" spans="5:10" x14ac:dyDescent="0.3">
      <c r="E1395" s="162"/>
      <c r="F1395" s="1"/>
      <c r="G1395" s="163"/>
      <c r="H1395" s="1"/>
      <c r="I1395" s="3"/>
      <c r="J1395" s="163"/>
    </row>
    <row r="1396" spans="5:10" x14ac:dyDescent="0.3">
      <c r="E1396" s="162"/>
      <c r="F1396" s="1"/>
      <c r="G1396" s="163"/>
      <c r="H1396" s="1"/>
      <c r="I1396" s="3"/>
      <c r="J1396" s="163"/>
    </row>
    <row r="1397" spans="5:10" x14ac:dyDescent="0.3">
      <c r="E1397" s="162"/>
      <c r="F1397" s="1"/>
      <c r="G1397" s="163"/>
      <c r="H1397" s="1"/>
      <c r="I1397" s="3"/>
      <c r="J1397" s="163"/>
    </row>
    <row r="1398" spans="5:10" x14ac:dyDescent="0.3">
      <c r="E1398" s="162"/>
      <c r="F1398" s="1"/>
      <c r="G1398" s="163"/>
      <c r="H1398" s="1"/>
      <c r="I1398" s="3"/>
      <c r="J1398" s="163"/>
    </row>
    <row r="1399" spans="5:10" x14ac:dyDescent="0.3">
      <c r="E1399" s="162"/>
      <c r="F1399" s="1"/>
      <c r="G1399" s="163"/>
      <c r="H1399" s="1"/>
      <c r="I1399" s="3"/>
      <c r="J1399" s="163"/>
    </row>
    <row r="1400" spans="5:10" x14ac:dyDescent="0.3">
      <c r="E1400" s="162"/>
      <c r="F1400" s="1"/>
      <c r="G1400" s="163"/>
      <c r="H1400" s="1"/>
      <c r="I1400" s="3"/>
      <c r="J1400" s="163"/>
    </row>
    <row r="1401" spans="5:10" x14ac:dyDescent="0.3">
      <c r="E1401" s="162"/>
      <c r="F1401" s="1"/>
      <c r="G1401" s="163"/>
      <c r="H1401" s="1"/>
      <c r="I1401" s="3"/>
      <c r="J1401" s="163"/>
    </row>
    <row r="1402" spans="5:10" x14ac:dyDescent="0.3">
      <c r="E1402" s="162"/>
      <c r="F1402" s="1"/>
      <c r="G1402" s="163"/>
      <c r="H1402" s="1"/>
      <c r="I1402" s="3"/>
      <c r="J1402" s="163"/>
    </row>
    <row r="1403" spans="5:10" x14ac:dyDescent="0.3">
      <c r="E1403" s="162"/>
      <c r="F1403" s="1"/>
      <c r="G1403" s="163"/>
      <c r="H1403" s="1"/>
      <c r="I1403" s="3"/>
      <c r="J1403" s="163"/>
    </row>
    <row r="1404" spans="5:10" x14ac:dyDescent="0.3">
      <c r="E1404" s="162"/>
      <c r="F1404" s="1"/>
      <c r="G1404" s="163"/>
      <c r="H1404" s="1"/>
      <c r="I1404" s="3"/>
      <c r="J1404" s="163"/>
    </row>
    <row r="1405" spans="5:10" x14ac:dyDescent="0.3">
      <c r="E1405" s="162"/>
      <c r="F1405" s="1"/>
      <c r="G1405" s="163"/>
      <c r="H1405" s="1"/>
      <c r="I1405" s="3"/>
      <c r="J1405" s="163"/>
    </row>
    <row r="1406" spans="5:10" x14ac:dyDescent="0.3">
      <c r="E1406" s="162"/>
      <c r="F1406" s="1"/>
      <c r="G1406" s="163"/>
      <c r="H1406" s="1"/>
      <c r="I1406" s="3"/>
      <c r="J1406" s="163"/>
    </row>
    <row r="1407" spans="5:10" x14ac:dyDescent="0.3">
      <c r="E1407" s="162"/>
      <c r="F1407" s="1"/>
      <c r="G1407" s="163"/>
      <c r="H1407" s="1"/>
      <c r="I1407" s="3"/>
      <c r="J1407" s="163"/>
    </row>
    <row r="1408" spans="5:10" x14ac:dyDescent="0.3">
      <c r="E1408" s="162"/>
      <c r="F1408" s="1"/>
      <c r="G1408" s="163"/>
      <c r="H1408" s="1"/>
      <c r="I1408" s="3"/>
      <c r="J1408" s="163"/>
    </row>
    <row r="1409" spans="5:10" x14ac:dyDescent="0.3">
      <c r="E1409" s="162"/>
      <c r="F1409" s="1"/>
      <c r="G1409" s="163"/>
      <c r="H1409" s="1"/>
      <c r="I1409" s="3"/>
      <c r="J1409" s="163"/>
    </row>
    <row r="1410" spans="5:10" x14ac:dyDescent="0.3">
      <c r="E1410" s="162"/>
      <c r="F1410" s="1"/>
      <c r="G1410" s="163"/>
      <c r="H1410" s="1"/>
      <c r="I1410" s="3"/>
      <c r="J1410" s="163"/>
    </row>
    <row r="1411" spans="5:10" x14ac:dyDescent="0.3">
      <c r="E1411" s="162"/>
      <c r="F1411" s="1"/>
      <c r="G1411" s="163"/>
      <c r="H1411" s="1"/>
      <c r="I1411" s="3"/>
      <c r="J1411" s="163"/>
    </row>
    <row r="1412" spans="5:10" x14ac:dyDescent="0.3">
      <c r="E1412" s="162"/>
      <c r="F1412" s="1"/>
      <c r="G1412" s="163"/>
      <c r="H1412" s="1"/>
      <c r="I1412" s="3"/>
      <c r="J1412" s="163"/>
    </row>
    <row r="1413" spans="5:10" x14ac:dyDescent="0.3">
      <c r="E1413" s="162"/>
      <c r="F1413" s="1"/>
      <c r="G1413" s="163"/>
      <c r="H1413" s="1"/>
      <c r="I1413" s="3"/>
      <c r="J1413" s="163"/>
    </row>
    <row r="1414" spans="5:10" x14ac:dyDescent="0.3">
      <c r="E1414" s="162"/>
      <c r="F1414" s="1"/>
      <c r="G1414" s="163"/>
      <c r="H1414" s="1"/>
      <c r="I1414" s="3"/>
      <c r="J1414" s="163"/>
    </row>
    <row r="1415" spans="5:10" x14ac:dyDescent="0.3">
      <c r="E1415" s="162"/>
      <c r="F1415" s="1"/>
      <c r="G1415" s="163"/>
      <c r="H1415" s="1"/>
      <c r="I1415" s="3"/>
      <c r="J1415" s="163"/>
    </row>
    <row r="1416" spans="5:10" x14ac:dyDescent="0.3">
      <c r="E1416" s="162"/>
      <c r="F1416" s="1"/>
      <c r="G1416" s="163"/>
      <c r="H1416" s="1"/>
      <c r="I1416" s="3"/>
      <c r="J1416" s="163"/>
    </row>
    <row r="1417" spans="5:10" x14ac:dyDescent="0.3">
      <c r="E1417" s="162"/>
      <c r="F1417" s="1"/>
      <c r="G1417" s="163"/>
      <c r="H1417" s="1"/>
      <c r="I1417" s="3"/>
      <c r="J1417" s="163"/>
    </row>
    <row r="1418" spans="5:10" x14ac:dyDescent="0.3">
      <c r="E1418" s="162"/>
      <c r="F1418" s="1"/>
      <c r="G1418" s="163"/>
      <c r="H1418" s="1"/>
      <c r="I1418" s="3"/>
      <c r="J1418" s="163"/>
    </row>
    <row r="1419" spans="5:10" x14ac:dyDescent="0.3">
      <c r="E1419" s="162"/>
      <c r="F1419" s="1"/>
      <c r="G1419" s="163"/>
      <c r="H1419" s="1"/>
      <c r="I1419" s="3"/>
      <c r="J1419" s="163"/>
    </row>
    <row r="1420" spans="5:10" x14ac:dyDescent="0.3">
      <c r="E1420" s="162"/>
      <c r="F1420" s="1"/>
      <c r="G1420" s="163"/>
      <c r="H1420" s="1"/>
      <c r="I1420" s="3"/>
      <c r="J1420" s="163"/>
    </row>
    <row r="1421" spans="5:10" x14ac:dyDescent="0.3">
      <c r="E1421" s="162"/>
      <c r="F1421" s="1"/>
      <c r="G1421" s="163"/>
      <c r="H1421" s="1"/>
      <c r="I1421" s="3"/>
      <c r="J1421" s="163"/>
    </row>
    <row r="1422" spans="5:10" x14ac:dyDescent="0.3">
      <c r="E1422" s="162"/>
      <c r="F1422" s="1"/>
      <c r="G1422" s="163"/>
      <c r="H1422" s="1"/>
      <c r="I1422" s="3"/>
      <c r="J1422" s="163"/>
    </row>
    <row r="1423" spans="5:10" x14ac:dyDescent="0.3">
      <c r="E1423" s="162"/>
      <c r="F1423" s="1"/>
      <c r="G1423" s="163"/>
      <c r="H1423" s="1"/>
      <c r="I1423" s="3"/>
      <c r="J1423" s="163"/>
    </row>
    <row r="1424" spans="5:10" x14ac:dyDescent="0.3">
      <c r="E1424" s="162"/>
      <c r="F1424" s="1"/>
      <c r="G1424" s="163"/>
      <c r="H1424" s="1"/>
      <c r="I1424" s="3"/>
      <c r="J1424" s="163"/>
    </row>
    <row r="1425" spans="5:10" x14ac:dyDescent="0.3">
      <c r="E1425" s="162"/>
      <c r="F1425" s="1"/>
      <c r="G1425" s="163"/>
      <c r="H1425" s="1"/>
      <c r="I1425" s="3"/>
      <c r="J1425" s="163"/>
    </row>
    <row r="1426" spans="5:10" x14ac:dyDescent="0.3">
      <c r="E1426" s="162"/>
      <c r="F1426" s="1"/>
      <c r="G1426" s="163"/>
      <c r="H1426" s="1"/>
      <c r="I1426" s="3"/>
      <c r="J1426" s="163"/>
    </row>
    <row r="1427" spans="5:10" x14ac:dyDescent="0.3">
      <c r="E1427" s="162"/>
      <c r="F1427" s="1"/>
      <c r="G1427" s="163"/>
      <c r="H1427" s="1"/>
      <c r="I1427" s="3"/>
      <c r="J1427" s="163"/>
    </row>
    <row r="1428" spans="5:10" x14ac:dyDescent="0.3">
      <c r="E1428" s="162"/>
      <c r="F1428" s="1"/>
      <c r="G1428" s="163"/>
      <c r="H1428" s="1"/>
      <c r="I1428" s="3"/>
      <c r="J1428" s="163"/>
    </row>
    <row r="1429" spans="5:10" x14ac:dyDescent="0.3">
      <c r="E1429" s="162"/>
      <c r="F1429" s="1"/>
      <c r="G1429" s="163"/>
      <c r="H1429" s="1"/>
      <c r="I1429" s="3"/>
      <c r="J1429" s="163"/>
    </row>
    <row r="1430" spans="5:10" x14ac:dyDescent="0.3">
      <c r="E1430" s="162"/>
      <c r="F1430" s="1"/>
      <c r="G1430" s="163"/>
      <c r="H1430" s="1"/>
      <c r="I1430" s="3"/>
      <c r="J1430" s="163"/>
    </row>
    <row r="1431" spans="5:10" x14ac:dyDescent="0.3">
      <c r="E1431" s="162"/>
      <c r="F1431" s="1"/>
      <c r="G1431" s="163"/>
      <c r="H1431" s="1"/>
      <c r="I1431" s="3"/>
      <c r="J1431" s="163"/>
    </row>
    <row r="1432" spans="5:10" x14ac:dyDescent="0.3">
      <c r="E1432" s="162"/>
      <c r="F1432" s="1"/>
      <c r="G1432" s="163"/>
      <c r="H1432" s="1"/>
      <c r="I1432" s="3"/>
      <c r="J1432" s="163"/>
    </row>
    <row r="1433" spans="5:10" x14ac:dyDescent="0.3">
      <c r="E1433" s="162"/>
      <c r="F1433" s="1"/>
      <c r="G1433" s="163"/>
      <c r="H1433" s="1"/>
      <c r="I1433" s="3"/>
      <c r="J1433" s="163"/>
    </row>
    <row r="1434" spans="5:10" x14ac:dyDescent="0.3">
      <c r="E1434" s="162"/>
      <c r="F1434" s="1"/>
      <c r="G1434" s="163"/>
      <c r="H1434" s="1"/>
      <c r="I1434" s="3"/>
      <c r="J1434" s="163"/>
    </row>
    <row r="1435" spans="5:10" x14ac:dyDescent="0.3">
      <c r="E1435" s="162"/>
      <c r="F1435" s="1"/>
      <c r="G1435" s="163"/>
      <c r="H1435" s="1"/>
      <c r="I1435" s="3"/>
      <c r="J1435" s="163"/>
    </row>
    <row r="1436" spans="5:10" x14ac:dyDescent="0.3">
      <c r="E1436" s="162"/>
      <c r="F1436" s="1"/>
      <c r="G1436" s="163"/>
      <c r="H1436" s="1"/>
      <c r="I1436" s="3"/>
      <c r="J1436" s="163"/>
    </row>
    <row r="1437" spans="5:10" x14ac:dyDescent="0.3">
      <c r="E1437" s="162"/>
      <c r="F1437" s="1"/>
      <c r="G1437" s="163"/>
      <c r="H1437" s="1"/>
      <c r="I1437" s="3"/>
      <c r="J1437" s="163"/>
    </row>
    <row r="1438" spans="5:10" x14ac:dyDescent="0.3">
      <c r="E1438" s="162"/>
      <c r="F1438" s="1"/>
      <c r="G1438" s="163"/>
      <c r="H1438" s="1"/>
      <c r="I1438" s="3"/>
      <c r="J1438" s="163"/>
    </row>
    <row r="1439" spans="5:10" x14ac:dyDescent="0.3">
      <c r="E1439" s="162"/>
      <c r="F1439" s="1"/>
      <c r="G1439" s="163"/>
      <c r="H1439" s="1"/>
      <c r="I1439" s="3"/>
      <c r="J1439" s="163"/>
    </row>
    <row r="1440" spans="5:10" x14ac:dyDescent="0.3">
      <c r="E1440" s="162"/>
      <c r="F1440" s="1"/>
      <c r="G1440" s="163"/>
      <c r="H1440" s="1"/>
      <c r="I1440" s="3"/>
      <c r="J1440" s="163"/>
    </row>
    <row r="1441" spans="5:10" x14ac:dyDescent="0.3">
      <c r="E1441" s="162"/>
      <c r="F1441" s="1"/>
      <c r="G1441" s="163"/>
      <c r="H1441" s="1"/>
      <c r="I1441" s="3"/>
      <c r="J1441" s="163"/>
    </row>
    <row r="1442" spans="5:10" x14ac:dyDescent="0.3">
      <c r="E1442" s="162"/>
      <c r="F1442" s="1"/>
      <c r="G1442" s="163"/>
      <c r="H1442" s="1"/>
      <c r="I1442" s="3"/>
      <c r="J1442" s="163"/>
    </row>
    <row r="1443" spans="5:10" x14ac:dyDescent="0.3">
      <c r="E1443" s="162"/>
      <c r="F1443" s="1"/>
      <c r="G1443" s="163"/>
      <c r="H1443" s="1"/>
      <c r="I1443" s="3"/>
      <c r="J1443" s="163"/>
    </row>
    <row r="1444" spans="5:10" x14ac:dyDescent="0.3">
      <c r="E1444" s="162"/>
      <c r="F1444" s="1"/>
      <c r="G1444" s="163"/>
      <c r="H1444" s="1"/>
      <c r="I1444" s="3"/>
      <c r="J1444" s="163"/>
    </row>
    <row r="1445" spans="5:10" x14ac:dyDescent="0.3">
      <c r="E1445" s="162"/>
      <c r="F1445" s="1"/>
      <c r="G1445" s="163"/>
      <c r="H1445" s="1"/>
      <c r="I1445" s="3"/>
      <c r="J1445" s="163"/>
    </row>
    <row r="1446" spans="5:10" x14ac:dyDescent="0.3">
      <c r="E1446" s="162"/>
      <c r="F1446" s="1"/>
      <c r="G1446" s="163"/>
      <c r="H1446" s="1"/>
      <c r="I1446" s="3"/>
      <c r="J1446" s="163"/>
    </row>
    <row r="1447" spans="5:10" x14ac:dyDescent="0.3">
      <c r="E1447" s="162"/>
      <c r="F1447" s="1"/>
      <c r="G1447" s="163"/>
      <c r="H1447" s="1"/>
      <c r="I1447" s="3"/>
      <c r="J1447" s="163"/>
    </row>
    <row r="1448" spans="5:10" x14ac:dyDescent="0.3">
      <c r="E1448" s="162"/>
      <c r="F1448" s="1"/>
      <c r="G1448" s="163"/>
      <c r="H1448" s="1"/>
      <c r="I1448" s="3"/>
      <c r="J1448" s="163"/>
    </row>
    <row r="1449" spans="5:10" x14ac:dyDescent="0.3">
      <c r="E1449" s="162"/>
      <c r="F1449" s="1"/>
      <c r="G1449" s="163"/>
      <c r="H1449" s="1"/>
      <c r="I1449" s="3"/>
      <c r="J1449" s="163"/>
    </row>
    <row r="1450" spans="5:10" x14ac:dyDescent="0.3">
      <c r="E1450" s="162"/>
      <c r="F1450" s="1"/>
      <c r="G1450" s="163"/>
      <c r="H1450" s="1"/>
      <c r="I1450" s="3"/>
      <c r="J1450" s="163"/>
    </row>
    <row r="1451" spans="5:10" x14ac:dyDescent="0.3">
      <c r="E1451" s="162"/>
      <c r="F1451" s="1"/>
      <c r="G1451" s="163"/>
      <c r="H1451" s="1"/>
      <c r="I1451" s="3"/>
      <c r="J1451" s="163"/>
    </row>
    <row r="1452" spans="5:10" x14ac:dyDescent="0.3">
      <c r="E1452" s="162"/>
      <c r="F1452" s="1"/>
      <c r="G1452" s="163"/>
      <c r="H1452" s="1"/>
      <c r="I1452" s="3"/>
      <c r="J1452" s="163"/>
    </row>
    <row r="1453" spans="5:10" x14ac:dyDescent="0.3">
      <c r="E1453" s="162"/>
      <c r="F1453" s="1"/>
      <c r="G1453" s="163"/>
      <c r="H1453" s="1"/>
      <c r="I1453" s="3"/>
      <c r="J1453" s="163"/>
    </row>
    <row r="1454" spans="5:10" x14ac:dyDescent="0.3">
      <c r="E1454" s="162"/>
      <c r="F1454" s="1"/>
      <c r="G1454" s="163"/>
      <c r="H1454" s="1"/>
      <c r="I1454" s="3"/>
      <c r="J1454" s="163"/>
    </row>
    <row r="1455" spans="5:10" x14ac:dyDescent="0.3">
      <c r="E1455" s="162"/>
      <c r="F1455" s="1"/>
      <c r="G1455" s="163"/>
      <c r="H1455" s="1"/>
      <c r="I1455" s="3"/>
      <c r="J1455" s="163"/>
    </row>
    <row r="1456" spans="5:10" x14ac:dyDescent="0.3">
      <c r="E1456" s="162"/>
      <c r="F1456" s="1"/>
      <c r="G1456" s="163"/>
      <c r="H1456" s="1"/>
      <c r="I1456" s="3"/>
      <c r="J1456" s="163"/>
    </row>
    <row r="1457" spans="5:10" x14ac:dyDescent="0.3">
      <c r="E1457" s="162"/>
      <c r="F1457" s="1"/>
      <c r="G1457" s="163"/>
      <c r="H1457" s="1"/>
      <c r="I1457" s="3"/>
      <c r="J1457" s="163"/>
    </row>
    <row r="1458" spans="5:10" x14ac:dyDescent="0.3">
      <c r="E1458" s="162"/>
      <c r="F1458" s="1"/>
      <c r="G1458" s="163"/>
      <c r="H1458" s="1"/>
      <c r="I1458" s="3"/>
      <c r="J1458" s="163"/>
    </row>
    <row r="1459" spans="5:10" x14ac:dyDescent="0.3">
      <c r="E1459" s="162"/>
      <c r="F1459" s="1"/>
      <c r="G1459" s="163"/>
      <c r="H1459" s="1"/>
      <c r="I1459" s="3"/>
      <c r="J1459" s="163"/>
    </row>
    <row r="1460" spans="5:10" x14ac:dyDescent="0.3">
      <c r="E1460" s="162"/>
      <c r="F1460" s="1"/>
      <c r="G1460" s="163"/>
      <c r="H1460" s="1"/>
      <c r="I1460" s="3"/>
      <c r="J1460" s="163"/>
    </row>
    <row r="1461" spans="5:10" x14ac:dyDescent="0.3">
      <c r="E1461" s="162"/>
      <c r="F1461" s="1"/>
      <c r="G1461" s="163"/>
      <c r="H1461" s="1"/>
      <c r="I1461" s="3"/>
      <c r="J1461" s="163"/>
    </row>
    <row r="1462" spans="5:10" x14ac:dyDescent="0.3">
      <c r="E1462" s="162"/>
      <c r="F1462" s="1"/>
      <c r="G1462" s="163"/>
      <c r="H1462" s="1"/>
      <c r="I1462" s="3"/>
      <c r="J1462" s="163"/>
    </row>
    <row r="1463" spans="5:10" x14ac:dyDescent="0.3">
      <c r="E1463" s="162"/>
      <c r="F1463" s="1"/>
      <c r="G1463" s="163"/>
      <c r="H1463" s="1"/>
      <c r="I1463" s="3"/>
      <c r="J1463" s="163"/>
    </row>
    <row r="1464" spans="5:10" x14ac:dyDescent="0.3">
      <c r="E1464" s="162"/>
      <c r="F1464" s="1"/>
      <c r="G1464" s="163"/>
      <c r="H1464" s="1"/>
      <c r="I1464" s="3"/>
      <c r="J1464" s="163"/>
    </row>
    <row r="1465" spans="5:10" x14ac:dyDescent="0.3">
      <c r="E1465" s="162"/>
      <c r="F1465" s="1"/>
      <c r="G1465" s="163"/>
      <c r="H1465" s="1"/>
      <c r="I1465" s="3"/>
      <c r="J1465" s="163"/>
    </row>
    <row r="1466" spans="5:10" x14ac:dyDescent="0.3">
      <c r="E1466" s="162"/>
      <c r="F1466" s="1"/>
      <c r="G1466" s="163"/>
      <c r="H1466" s="1"/>
      <c r="I1466" s="3"/>
      <c r="J1466" s="163"/>
    </row>
    <row r="1467" spans="5:10" x14ac:dyDescent="0.3">
      <c r="E1467" s="162"/>
      <c r="F1467" s="1"/>
      <c r="G1467" s="163"/>
      <c r="H1467" s="1"/>
      <c r="I1467" s="3"/>
      <c r="J1467" s="163"/>
    </row>
    <row r="1468" spans="5:10" x14ac:dyDescent="0.3">
      <c r="E1468" s="162"/>
      <c r="F1468" s="1"/>
      <c r="G1468" s="163"/>
      <c r="H1468" s="1"/>
      <c r="I1468" s="3"/>
      <c r="J1468" s="163"/>
    </row>
    <row r="1469" spans="5:10" x14ac:dyDescent="0.3">
      <c r="E1469" s="162"/>
      <c r="F1469" s="1"/>
      <c r="G1469" s="163"/>
      <c r="H1469" s="1"/>
      <c r="I1469" s="3"/>
      <c r="J1469" s="163"/>
    </row>
    <row r="1470" spans="5:10" x14ac:dyDescent="0.3">
      <c r="E1470" s="162"/>
      <c r="F1470" s="1"/>
      <c r="G1470" s="163"/>
      <c r="H1470" s="1"/>
      <c r="I1470" s="3"/>
      <c r="J1470" s="163"/>
    </row>
    <row r="1471" spans="5:10" x14ac:dyDescent="0.3">
      <c r="E1471" s="162"/>
      <c r="F1471" s="1"/>
      <c r="G1471" s="163"/>
      <c r="H1471" s="1"/>
      <c r="I1471" s="3"/>
      <c r="J1471" s="163"/>
    </row>
    <row r="1472" spans="5:10" x14ac:dyDescent="0.3">
      <c r="E1472" s="162"/>
      <c r="F1472" s="1"/>
      <c r="G1472" s="163"/>
      <c r="H1472" s="1"/>
      <c r="I1472" s="3"/>
      <c r="J1472" s="163"/>
    </row>
    <row r="1473" spans="5:10" x14ac:dyDescent="0.3">
      <c r="E1473" s="162"/>
      <c r="F1473" s="1"/>
      <c r="G1473" s="163"/>
      <c r="H1473" s="1"/>
      <c r="I1473" s="3"/>
      <c r="J1473" s="163"/>
    </row>
    <row r="1474" spans="5:10" x14ac:dyDescent="0.3">
      <c r="E1474" s="162"/>
      <c r="F1474" s="1"/>
      <c r="G1474" s="163"/>
      <c r="H1474" s="1"/>
      <c r="I1474" s="3"/>
      <c r="J1474" s="163"/>
    </row>
    <row r="1475" spans="5:10" x14ac:dyDescent="0.3">
      <c r="E1475" s="162"/>
      <c r="F1475" s="1"/>
      <c r="G1475" s="163"/>
      <c r="H1475" s="1"/>
      <c r="I1475" s="3"/>
      <c r="J1475" s="163"/>
    </row>
    <row r="1476" spans="5:10" x14ac:dyDescent="0.3">
      <c r="E1476" s="162"/>
      <c r="F1476" s="1"/>
      <c r="G1476" s="163"/>
      <c r="H1476" s="1"/>
      <c r="I1476" s="3"/>
      <c r="J1476" s="163"/>
    </row>
    <row r="1477" spans="5:10" x14ac:dyDescent="0.3">
      <c r="E1477" s="162"/>
      <c r="F1477" s="1"/>
      <c r="G1477" s="163"/>
      <c r="H1477" s="1"/>
      <c r="I1477" s="3"/>
      <c r="J1477" s="163"/>
    </row>
    <row r="1478" spans="5:10" x14ac:dyDescent="0.3">
      <c r="E1478" s="162"/>
      <c r="F1478" s="1"/>
      <c r="G1478" s="163"/>
      <c r="H1478" s="1"/>
      <c r="I1478" s="3"/>
      <c r="J1478" s="163"/>
    </row>
    <row r="1479" spans="5:10" x14ac:dyDescent="0.3">
      <c r="E1479" s="162"/>
      <c r="F1479" s="1"/>
      <c r="G1479" s="163"/>
      <c r="H1479" s="1"/>
      <c r="I1479" s="3"/>
      <c r="J1479" s="163"/>
    </row>
    <row r="1480" spans="5:10" x14ac:dyDescent="0.3">
      <c r="E1480" s="162"/>
      <c r="F1480" s="1"/>
      <c r="G1480" s="163"/>
      <c r="H1480" s="1"/>
      <c r="I1480" s="3"/>
      <c r="J1480" s="163"/>
    </row>
    <row r="1481" spans="5:10" x14ac:dyDescent="0.3">
      <c r="E1481" s="162"/>
      <c r="F1481" s="1"/>
      <c r="G1481" s="163"/>
      <c r="H1481" s="1"/>
      <c r="I1481" s="3"/>
      <c r="J1481" s="163"/>
    </row>
    <row r="1482" spans="5:10" x14ac:dyDescent="0.3">
      <c r="E1482" s="162"/>
      <c r="F1482" s="1"/>
      <c r="G1482" s="163"/>
      <c r="H1482" s="1"/>
      <c r="I1482" s="3"/>
      <c r="J1482" s="163"/>
    </row>
    <row r="1483" spans="5:10" x14ac:dyDescent="0.3">
      <c r="E1483" s="162"/>
      <c r="F1483" s="1"/>
      <c r="G1483" s="163"/>
      <c r="H1483" s="1"/>
      <c r="I1483" s="3"/>
      <c r="J1483" s="163"/>
    </row>
    <row r="1484" spans="5:10" x14ac:dyDescent="0.3">
      <c r="E1484" s="162"/>
      <c r="F1484" s="1"/>
      <c r="G1484" s="163"/>
      <c r="H1484" s="1"/>
      <c r="I1484" s="3"/>
      <c r="J1484" s="163"/>
    </row>
    <row r="1485" spans="5:10" x14ac:dyDescent="0.3">
      <c r="E1485" s="162"/>
      <c r="F1485" s="1"/>
      <c r="G1485" s="163"/>
      <c r="H1485" s="1"/>
      <c r="I1485" s="3"/>
      <c r="J1485" s="163"/>
    </row>
    <row r="1486" spans="5:10" x14ac:dyDescent="0.3">
      <c r="E1486" s="162"/>
      <c r="F1486" s="1"/>
      <c r="G1486" s="163"/>
      <c r="H1486" s="1"/>
      <c r="I1486" s="3"/>
      <c r="J1486" s="163"/>
    </row>
    <row r="1487" spans="5:10" x14ac:dyDescent="0.3">
      <c r="E1487" s="162"/>
      <c r="F1487" s="1"/>
      <c r="G1487" s="163"/>
      <c r="H1487" s="1"/>
      <c r="I1487" s="3"/>
      <c r="J1487" s="163"/>
    </row>
    <row r="1488" spans="5:10" x14ac:dyDescent="0.3">
      <c r="E1488" s="162"/>
      <c r="F1488" s="1"/>
      <c r="G1488" s="163"/>
      <c r="H1488" s="1"/>
      <c r="I1488" s="3"/>
      <c r="J1488" s="163"/>
    </row>
    <row r="1489" spans="5:10" x14ac:dyDescent="0.3">
      <c r="E1489" s="162"/>
      <c r="F1489" s="1"/>
      <c r="G1489" s="163"/>
      <c r="H1489" s="1"/>
      <c r="I1489" s="3"/>
      <c r="J1489" s="163"/>
    </row>
    <row r="1490" spans="5:10" x14ac:dyDescent="0.3">
      <c r="E1490" s="162"/>
      <c r="F1490" s="1"/>
      <c r="G1490" s="163"/>
      <c r="H1490" s="1"/>
      <c r="I1490" s="3"/>
      <c r="J1490" s="163"/>
    </row>
    <row r="1491" spans="5:10" x14ac:dyDescent="0.3">
      <c r="E1491" s="162"/>
      <c r="F1491" s="1"/>
      <c r="G1491" s="163"/>
      <c r="H1491" s="1"/>
      <c r="I1491" s="3"/>
      <c r="J1491" s="163"/>
    </row>
    <row r="1492" spans="5:10" x14ac:dyDescent="0.3">
      <c r="E1492" s="162"/>
      <c r="F1492" s="1"/>
      <c r="G1492" s="163"/>
      <c r="H1492" s="1"/>
      <c r="I1492" s="3"/>
      <c r="J1492" s="163"/>
    </row>
    <row r="1493" spans="5:10" x14ac:dyDescent="0.3">
      <c r="E1493" s="162"/>
      <c r="F1493" s="1"/>
      <c r="G1493" s="163"/>
      <c r="H1493" s="1"/>
      <c r="I1493" s="3"/>
      <c r="J1493" s="163"/>
    </row>
    <row r="1494" spans="5:10" x14ac:dyDescent="0.3">
      <c r="E1494" s="162"/>
      <c r="F1494" s="1"/>
      <c r="G1494" s="163"/>
      <c r="H1494" s="1"/>
      <c r="I1494" s="3"/>
      <c r="J1494" s="163"/>
    </row>
    <row r="1495" spans="5:10" x14ac:dyDescent="0.3">
      <c r="E1495" s="162"/>
      <c r="F1495" s="1"/>
      <c r="G1495" s="163"/>
      <c r="H1495" s="1"/>
      <c r="I1495" s="3"/>
      <c r="J1495" s="163"/>
    </row>
    <row r="1496" spans="5:10" x14ac:dyDescent="0.3">
      <c r="E1496" s="162"/>
      <c r="F1496" s="1"/>
      <c r="G1496" s="163"/>
      <c r="H1496" s="1"/>
      <c r="I1496" s="3"/>
      <c r="J1496" s="163"/>
    </row>
    <row r="1497" spans="5:10" x14ac:dyDescent="0.3">
      <c r="E1497" s="162"/>
      <c r="F1497" s="1"/>
      <c r="G1497" s="163"/>
      <c r="H1497" s="1"/>
      <c r="I1497" s="3"/>
      <c r="J1497" s="163"/>
    </row>
    <row r="1498" spans="5:10" x14ac:dyDescent="0.3">
      <c r="E1498" s="162"/>
      <c r="F1498" s="1"/>
      <c r="G1498" s="163"/>
      <c r="H1498" s="1"/>
      <c r="I1498" s="3"/>
      <c r="J1498" s="163"/>
    </row>
    <row r="1499" spans="5:10" x14ac:dyDescent="0.3">
      <c r="E1499" s="162"/>
      <c r="F1499" s="1"/>
      <c r="G1499" s="163"/>
      <c r="H1499" s="1"/>
      <c r="I1499" s="3"/>
      <c r="J1499" s="163"/>
    </row>
    <row r="1500" spans="5:10" x14ac:dyDescent="0.3">
      <c r="E1500" s="162"/>
      <c r="F1500" s="1"/>
      <c r="G1500" s="163"/>
      <c r="H1500" s="1"/>
      <c r="I1500" s="3"/>
      <c r="J1500" s="163"/>
    </row>
    <row r="1501" spans="5:10" x14ac:dyDescent="0.3">
      <c r="E1501" s="162"/>
      <c r="F1501" s="1"/>
      <c r="G1501" s="163"/>
      <c r="H1501" s="1"/>
      <c r="I1501" s="3"/>
      <c r="J1501" s="163"/>
    </row>
    <row r="1502" spans="5:10" x14ac:dyDescent="0.3">
      <c r="E1502" s="162"/>
      <c r="F1502" s="1"/>
      <c r="G1502" s="163"/>
      <c r="H1502" s="1"/>
      <c r="I1502" s="3"/>
      <c r="J1502" s="163"/>
    </row>
    <row r="1503" spans="5:10" x14ac:dyDescent="0.3">
      <c r="E1503" s="162"/>
      <c r="F1503" s="1"/>
      <c r="G1503" s="163"/>
      <c r="H1503" s="1"/>
      <c r="I1503" s="3"/>
      <c r="J1503" s="163"/>
    </row>
    <row r="1504" spans="5:10" x14ac:dyDescent="0.3">
      <c r="E1504" s="162"/>
      <c r="F1504" s="1"/>
      <c r="G1504" s="163"/>
      <c r="H1504" s="1"/>
      <c r="I1504" s="3"/>
      <c r="J1504" s="163"/>
    </row>
    <row r="1505" spans="5:10" x14ac:dyDescent="0.3">
      <c r="E1505" s="162"/>
      <c r="F1505" s="1"/>
      <c r="G1505" s="163"/>
      <c r="H1505" s="1"/>
      <c r="I1505" s="3"/>
      <c r="J1505" s="163"/>
    </row>
    <row r="1506" spans="5:10" x14ac:dyDescent="0.3">
      <c r="E1506" s="162"/>
      <c r="F1506" s="1"/>
      <c r="G1506" s="163"/>
      <c r="H1506" s="1"/>
      <c r="I1506" s="3"/>
      <c r="J1506" s="163"/>
    </row>
    <row r="1507" spans="5:10" x14ac:dyDescent="0.3">
      <c r="E1507" s="162"/>
      <c r="F1507" s="1"/>
      <c r="G1507" s="163"/>
      <c r="H1507" s="1"/>
      <c r="I1507" s="3"/>
      <c r="J1507" s="163"/>
    </row>
    <row r="1508" spans="5:10" x14ac:dyDescent="0.3">
      <c r="E1508" s="162"/>
      <c r="F1508" s="1"/>
      <c r="G1508" s="163"/>
      <c r="H1508" s="1"/>
      <c r="I1508" s="3"/>
      <c r="J1508" s="163"/>
    </row>
    <row r="1509" spans="5:10" x14ac:dyDescent="0.3">
      <c r="E1509" s="162"/>
      <c r="F1509" s="1"/>
      <c r="G1509" s="163"/>
      <c r="H1509" s="1"/>
      <c r="I1509" s="3"/>
      <c r="J1509" s="163"/>
    </row>
    <row r="1510" spans="5:10" x14ac:dyDescent="0.3">
      <c r="E1510" s="162"/>
      <c r="F1510" s="1"/>
      <c r="G1510" s="163"/>
      <c r="H1510" s="1"/>
      <c r="I1510" s="3"/>
      <c r="J1510" s="163"/>
    </row>
    <row r="1511" spans="5:10" x14ac:dyDescent="0.3">
      <c r="E1511" s="162"/>
      <c r="F1511" s="1"/>
      <c r="G1511" s="163"/>
      <c r="H1511" s="1"/>
      <c r="I1511" s="3"/>
      <c r="J1511" s="163"/>
    </row>
    <row r="1512" spans="5:10" x14ac:dyDescent="0.3">
      <c r="E1512" s="162"/>
      <c r="F1512" s="1"/>
      <c r="G1512" s="163"/>
      <c r="H1512" s="1"/>
      <c r="I1512" s="3"/>
      <c r="J1512" s="163"/>
    </row>
    <row r="1513" spans="5:10" x14ac:dyDescent="0.3">
      <c r="E1513" s="162"/>
      <c r="F1513" s="1"/>
      <c r="G1513" s="163"/>
      <c r="H1513" s="1"/>
      <c r="I1513" s="3"/>
      <c r="J1513" s="163"/>
    </row>
    <row r="1514" spans="5:10" x14ac:dyDescent="0.3">
      <c r="E1514" s="162"/>
      <c r="F1514" s="1"/>
      <c r="G1514" s="163"/>
      <c r="H1514" s="1"/>
      <c r="I1514" s="3"/>
      <c r="J1514" s="163"/>
    </row>
    <row r="1515" spans="5:10" x14ac:dyDescent="0.3">
      <c r="E1515" s="162"/>
      <c r="F1515" s="1"/>
      <c r="G1515" s="163"/>
      <c r="H1515" s="1"/>
      <c r="I1515" s="3"/>
      <c r="J1515" s="163"/>
    </row>
    <row r="1516" spans="5:10" x14ac:dyDescent="0.3">
      <c r="E1516" s="162"/>
      <c r="F1516" s="1"/>
      <c r="G1516" s="163"/>
      <c r="H1516" s="1"/>
      <c r="I1516" s="3"/>
      <c r="J1516" s="163"/>
    </row>
    <row r="1517" spans="5:10" x14ac:dyDescent="0.3">
      <c r="E1517" s="162"/>
      <c r="F1517" s="1"/>
      <c r="G1517" s="163"/>
      <c r="H1517" s="1"/>
      <c r="I1517" s="3"/>
      <c r="J1517" s="163"/>
    </row>
    <row r="1518" spans="5:10" x14ac:dyDescent="0.3">
      <c r="E1518" s="162"/>
      <c r="F1518" s="1"/>
      <c r="G1518" s="163"/>
      <c r="H1518" s="1"/>
      <c r="I1518" s="3"/>
      <c r="J1518" s="163"/>
    </row>
    <row r="1519" spans="5:10" x14ac:dyDescent="0.3">
      <c r="E1519" s="162"/>
      <c r="F1519" s="1"/>
      <c r="G1519" s="163"/>
      <c r="H1519" s="1"/>
      <c r="I1519" s="3"/>
      <c r="J1519" s="163"/>
    </row>
    <row r="1520" spans="5:10" x14ac:dyDescent="0.3">
      <c r="E1520" s="162"/>
      <c r="F1520" s="1"/>
      <c r="G1520" s="163"/>
      <c r="H1520" s="1"/>
      <c r="I1520" s="3"/>
      <c r="J1520" s="163"/>
    </row>
    <row r="1521" spans="5:10" x14ac:dyDescent="0.3">
      <c r="E1521" s="162"/>
      <c r="F1521" s="1"/>
      <c r="G1521" s="163"/>
      <c r="H1521" s="1"/>
      <c r="I1521" s="3"/>
      <c r="J1521" s="163"/>
    </row>
    <row r="1522" spans="5:10" x14ac:dyDescent="0.3">
      <c r="E1522" s="162"/>
      <c r="F1522" s="1"/>
      <c r="G1522" s="163"/>
      <c r="H1522" s="1"/>
      <c r="I1522" s="3"/>
      <c r="J1522" s="163"/>
    </row>
    <row r="1523" spans="5:10" x14ac:dyDescent="0.3">
      <c r="E1523" s="162"/>
      <c r="F1523" s="1"/>
      <c r="G1523" s="163"/>
      <c r="H1523" s="1"/>
      <c r="I1523" s="3"/>
      <c r="J1523" s="163"/>
    </row>
    <row r="1524" spans="5:10" x14ac:dyDescent="0.3">
      <c r="E1524" s="162"/>
      <c r="F1524" s="1"/>
      <c r="G1524" s="163"/>
      <c r="H1524" s="1"/>
      <c r="I1524" s="3"/>
      <c r="J1524" s="163"/>
    </row>
    <row r="1525" spans="5:10" x14ac:dyDescent="0.3">
      <c r="E1525" s="162"/>
      <c r="F1525" s="1"/>
      <c r="G1525" s="163"/>
      <c r="H1525" s="1"/>
      <c r="I1525" s="3"/>
      <c r="J1525" s="163"/>
    </row>
    <row r="1526" spans="5:10" x14ac:dyDescent="0.3">
      <c r="E1526" s="162"/>
      <c r="F1526" s="1"/>
      <c r="G1526" s="163"/>
      <c r="H1526" s="1"/>
      <c r="I1526" s="3"/>
      <c r="J1526" s="163"/>
    </row>
    <row r="1527" spans="5:10" x14ac:dyDescent="0.3">
      <c r="E1527" s="162"/>
      <c r="F1527" s="1"/>
      <c r="G1527" s="163"/>
      <c r="H1527" s="1"/>
      <c r="I1527" s="3"/>
      <c r="J1527" s="163"/>
    </row>
    <row r="1528" spans="5:10" x14ac:dyDescent="0.3">
      <c r="E1528" s="162"/>
      <c r="F1528" s="1"/>
      <c r="G1528" s="163"/>
      <c r="H1528" s="1"/>
      <c r="I1528" s="3"/>
      <c r="J1528" s="163"/>
    </row>
    <row r="1529" spans="5:10" x14ac:dyDescent="0.3">
      <c r="E1529" s="162"/>
      <c r="F1529" s="1"/>
      <c r="G1529" s="163"/>
      <c r="H1529" s="1"/>
      <c r="I1529" s="3"/>
      <c r="J1529" s="163"/>
    </row>
    <row r="1530" spans="5:10" x14ac:dyDescent="0.3">
      <c r="E1530" s="162"/>
      <c r="F1530" s="1"/>
      <c r="G1530" s="163"/>
      <c r="H1530" s="1"/>
      <c r="I1530" s="3"/>
      <c r="J1530" s="163"/>
    </row>
    <row r="1531" spans="5:10" x14ac:dyDescent="0.3">
      <c r="E1531" s="162"/>
      <c r="F1531" s="1"/>
      <c r="G1531" s="163"/>
      <c r="H1531" s="1"/>
      <c r="I1531" s="3"/>
      <c r="J1531" s="163"/>
    </row>
    <row r="1532" spans="5:10" x14ac:dyDescent="0.3">
      <c r="E1532" s="162"/>
      <c r="F1532" s="1"/>
      <c r="G1532" s="163"/>
      <c r="H1532" s="1"/>
      <c r="I1532" s="3"/>
      <c r="J1532" s="163"/>
    </row>
    <row r="1533" spans="5:10" x14ac:dyDescent="0.3">
      <c r="E1533" s="162"/>
      <c r="F1533" s="1"/>
      <c r="G1533" s="163"/>
      <c r="H1533" s="1"/>
      <c r="I1533" s="3"/>
      <c r="J1533" s="163"/>
    </row>
    <row r="1534" spans="5:10" x14ac:dyDescent="0.3">
      <c r="E1534" s="162"/>
      <c r="F1534" s="1"/>
      <c r="G1534" s="163"/>
      <c r="H1534" s="1"/>
      <c r="I1534" s="3"/>
      <c r="J1534" s="163"/>
    </row>
    <row r="1535" spans="5:10" x14ac:dyDescent="0.3">
      <c r="E1535" s="162"/>
      <c r="F1535" s="1"/>
      <c r="G1535" s="163"/>
      <c r="H1535" s="1"/>
      <c r="I1535" s="3"/>
      <c r="J1535" s="163"/>
    </row>
    <row r="1536" spans="5:10" x14ac:dyDescent="0.3">
      <c r="E1536" s="162"/>
      <c r="F1536" s="1"/>
      <c r="G1536" s="163"/>
      <c r="H1536" s="1"/>
      <c r="I1536" s="3"/>
      <c r="J1536" s="163"/>
    </row>
    <row r="1537" spans="5:10" x14ac:dyDescent="0.3">
      <c r="E1537" s="162"/>
      <c r="F1537" s="1"/>
      <c r="G1537" s="163"/>
      <c r="H1537" s="1"/>
      <c r="I1537" s="3"/>
      <c r="J1537" s="163"/>
    </row>
    <row r="1538" spans="5:10" x14ac:dyDescent="0.3">
      <c r="E1538" s="162"/>
      <c r="F1538" s="1"/>
      <c r="G1538" s="163"/>
      <c r="H1538" s="1"/>
      <c r="I1538" s="3"/>
      <c r="J1538" s="163"/>
    </row>
    <row r="1539" spans="5:10" x14ac:dyDescent="0.3">
      <c r="E1539" s="162"/>
      <c r="F1539" s="1"/>
      <c r="G1539" s="163"/>
      <c r="H1539" s="1"/>
      <c r="I1539" s="3"/>
      <c r="J1539" s="163"/>
    </row>
    <row r="1540" spans="5:10" x14ac:dyDescent="0.3">
      <c r="E1540" s="162"/>
      <c r="F1540" s="1"/>
      <c r="G1540" s="163"/>
      <c r="H1540" s="1"/>
      <c r="I1540" s="3"/>
      <c r="J1540" s="163"/>
    </row>
    <row r="1541" spans="5:10" x14ac:dyDescent="0.3">
      <c r="E1541" s="162"/>
      <c r="F1541" s="1"/>
      <c r="G1541" s="163"/>
      <c r="H1541" s="1"/>
      <c r="I1541" s="3"/>
      <c r="J1541" s="163"/>
    </row>
    <row r="1542" spans="5:10" x14ac:dyDescent="0.3">
      <c r="E1542" s="162"/>
      <c r="F1542" s="1"/>
      <c r="G1542" s="163"/>
      <c r="H1542" s="1"/>
      <c r="I1542" s="3"/>
      <c r="J1542" s="163"/>
    </row>
    <row r="1543" spans="5:10" x14ac:dyDescent="0.3">
      <c r="E1543" s="162"/>
      <c r="F1543" s="1"/>
      <c r="G1543" s="163"/>
      <c r="H1543" s="1"/>
      <c r="I1543" s="3"/>
      <c r="J1543" s="163"/>
    </row>
    <row r="1544" spans="5:10" x14ac:dyDescent="0.3">
      <c r="E1544" s="162"/>
      <c r="F1544" s="1"/>
      <c r="G1544" s="163"/>
      <c r="H1544" s="1"/>
      <c r="I1544" s="3"/>
      <c r="J1544" s="163"/>
    </row>
    <row r="1545" spans="5:10" x14ac:dyDescent="0.3">
      <c r="E1545" s="162"/>
      <c r="F1545" s="1"/>
      <c r="G1545" s="163"/>
      <c r="H1545" s="1"/>
      <c r="I1545" s="3"/>
      <c r="J1545" s="163"/>
    </row>
    <row r="1546" spans="5:10" x14ac:dyDescent="0.3">
      <c r="E1546" s="162"/>
      <c r="F1546" s="1"/>
      <c r="G1546" s="163"/>
      <c r="H1546" s="1"/>
      <c r="I1546" s="3"/>
      <c r="J1546" s="163"/>
    </row>
    <row r="1547" spans="5:10" x14ac:dyDescent="0.3">
      <c r="E1547" s="162"/>
      <c r="F1547" s="1"/>
      <c r="G1547" s="163"/>
      <c r="H1547" s="1"/>
      <c r="I1547" s="3"/>
      <c r="J1547" s="163"/>
    </row>
    <row r="1548" spans="5:10" x14ac:dyDescent="0.3">
      <c r="E1548" s="162"/>
      <c r="F1548" s="1"/>
      <c r="G1548" s="163"/>
      <c r="H1548" s="1"/>
      <c r="I1548" s="3"/>
      <c r="J1548" s="163"/>
    </row>
    <row r="1549" spans="5:10" x14ac:dyDescent="0.3">
      <c r="E1549" s="162"/>
      <c r="F1549" s="1"/>
      <c r="G1549" s="163"/>
      <c r="H1549" s="1"/>
      <c r="I1549" s="3"/>
      <c r="J1549" s="163"/>
    </row>
    <row r="1550" spans="5:10" x14ac:dyDescent="0.3">
      <c r="E1550" s="162"/>
      <c r="F1550" s="1"/>
      <c r="G1550" s="163"/>
      <c r="H1550" s="1"/>
      <c r="I1550" s="3"/>
      <c r="J1550" s="163"/>
    </row>
    <row r="1551" spans="5:10" x14ac:dyDescent="0.3">
      <c r="E1551" s="162"/>
      <c r="F1551" s="1"/>
      <c r="G1551" s="163"/>
      <c r="H1551" s="1"/>
      <c r="I1551" s="3"/>
      <c r="J1551" s="163"/>
    </row>
    <row r="1552" spans="5:10" x14ac:dyDescent="0.3">
      <c r="E1552" s="162"/>
      <c r="F1552" s="1"/>
      <c r="G1552" s="163"/>
      <c r="H1552" s="1"/>
      <c r="I1552" s="3"/>
      <c r="J1552" s="163"/>
    </row>
    <row r="1553" spans="5:10" x14ac:dyDescent="0.3">
      <c r="E1553" s="162"/>
      <c r="F1553" s="1"/>
      <c r="G1553" s="163"/>
      <c r="H1553" s="1"/>
      <c r="I1553" s="3"/>
      <c r="J1553" s="163"/>
    </row>
    <row r="1554" spans="5:10" x14ac:dyDescent="0.3">
      <c r="E1554" s="162"/>
      <c r="F1554" s="1"/>
      <c r="G1554" s="163"/>
      <c r="H1554" s="1"/>
      <c r="I1554" s="3"/>
      <c r="J1554" s="163"/>
    </row>
    <row r="1555" spans="5:10" x14ac:dyDescent="0.3">
      <c r="E1555" s="162"/>
      <c r="F1555" s="1"/>
      <c r="G1555" s="163"/>
      <c r="H1555" s="1"/>
      <c r="I1555" s="3"/>
      <c r="J1555" s="163"/>
    </row>
    <row r="1556" spans="5:10" x14ac:dyDescent="0.3">
      <c r="E1556" s="162"/>
      <c r="F1556" s="1"/>
      <c r="G1556" s="163"/>
      <c r="H1556" s="1"/>
      <c r="I1556" s="3"/>
      <c r="J1556" s="163"/>
    </row>
    <row r="1557" spans="5:10" x14ac:dyDescent="0.3">
      <c r="E1557" s="162"/>
      <c r="F1557" s="1"/>
      <c r="G1557" s="163"/>
      <c r="H1557" s="1"/>
      <c r="I1557" s="3"/>
      <c r="J1557" s="163"/>
    </row>
    <row r="1558" spans="5:10" x14ac:dyDescent="0.3">
      <c r="E1558" s="162"/>
      <c r="F1558" s="1"/>
      <c r="G1558" s="163"/>
      <c r="H1558" s="1"/>
      <c r="I1558" s="3"/>
      <c r="J1558" s="163"/>
    </row>
    <row r="1559" spans="5:10" x14ac:dyDescent="0.3">
      <c r="E1559" s="162"/>
      <c r="F1559" s="1"/>
      <c r="G1559" s="163"/>
      <c r="H1559" s="1"/>
      <c r="I1559" s="3"/>
      <c r="J1559" s="163"/>
    </row>
    <row r="1560" spans="5:10" x14ac:dyDescent="0.3">
      <c r="E1560" s="162"/>
      <c r="F1560" s="1"/>
      <c r="G1560" s="163"/>
      <c r="H1560" s="1"/>
      <c r="I1560" s="3"/>
      <c r="J1560" s="163"/>
    </row>
    <row r="1561" spans="5:10" x14ac:dyDescent="0.3">
      <c r="E1561" s="162"/>
      <c r="F1561" s="1"/>
      <c r="G1561" s="163"/>
      <c r="H1561" s="1"/>
      <c r="I1561" s="3"/>
      <c r="J1561" s="163"/>
    </row>
    <row r="1562" spans="5:10" x14ac:dyDescent="0.3">
      <c r="E1562" s="162"/>
      <c r="F1562" s="1"/>
      <c r="G1562" s="163"/>
      <c r="H1562" s="1"/>
      <c r="I1562" s="3"/>
      <c r="J1562" s="163"/>
    </row>
    <row r="1563" spans="5:10" x14ac:dyDescent="0.3">
      <c r="E1563" s="162"/>
      <c r="F1563" s="1"/>
      <c r="G1563" s="163"/>
      <c r="H1563" s="1"/>
      <c r="I1563" s="3"/>
      <c r="J1563" s="163"/>
    </row>
    <row r="1564" spans="5:10" x14ac:dyDescent="0.3">
      <c r="E1564" s="162"/>
      <c r="F1564" s="1"/>
      <c r="G1564" s="163"/>
      <c r="H1564" s="1"/>
      <c r="I1564" s="3"/>
      <c r="J1564" s="163"/>
    </row>
    <row r="1565" spans="5:10" x14ac:dyDescent="0.3">
      <c r="E1565" s="162"/>
      <c r="F1565" s="1"/>
      <c r="G1565" s="163"/>
      <c r="H1565" s="1"/>
      <c r="I1565" s="3"/>
      <c r="J1565" s="163"/>
    </row>
    <row r="1566" spans="5:10" x14ac:dyDescent="0.3">
      <c r="E1566" s="162"/>
      <c r="F1566" s="1"/>
      <c r="G1566" s="163"/>
      <c r="H1566" s="1"/>
      <c r="I1566" s="3"/>
      <c r="J1566" s="163"/>
    </row>
    <row r="1567" spans="5:10" x14ac:dyDescent="0.3">
      <c r="E1567" s="162"/>
      <c r="F1567" s="1"/>
      <c r="G1567" s="163"/>
      <c r="H1567" s="1"/>
      <c r="I1567" s="3"/>
      <c r="J1567" s="163"/>
    </row>
    <row r="1568" spans="5:10" x14ac:dyDescent="0.3">
      <c r="E1568" s="162"/>
      <c r="F1568" s="1"/>
      <c r="G1568" s="163"/>
      <c r="H1568" s="1"/>
      <c r="I1568" s="3"/>
      <c r="J1568" s="163"/>
    </row>
    <row r="1569" spans="5:10" x14ac:dyDescent="0.3">
      <c r="E1569" s="162"/>
      <c r="F1569" s="1"/>
      <c r="G1569" s="163"/>
      <c r="H1569" s="1"/>
      <c r="I1569" s="3"/>
      <c r="J1569" s="163"/>
    </row>
    <row r="1570" spans="5:10" x14ac:dyDescent="0.3">
      <c r="E1570" s="162"/>
      <c r="F1570" s="1"/>
      <c r="G1570" s="163"/>
      <c r="H1570" s="1"/>
      <c r="I1570" s="3"/>
      <c r="J1570" s="163"/>
    </row>
    <row r="1571" spans="5:10" x14ac:dyDescent="0.3">
      <c r="E1571" s="162"/>
      <c r="F1571" s="1"/>
      <c r="G1571" s="163"/>
      <c r="H1571" s="1"/>
      <c r="I1571" s="3"/>
      <c r="J1571" s="163"/>
    </row>
    <row r="1572" spans="5:10" x14ac:dyDescent="0.3">
      <c r="E1572" s="162"/>
      <c r="F1572" s="1"/>
      <c r="G1572" s="163"/>
      <c r="H1572" s="1"/>
      <c r="I1572" s="3"/>
      <c r="J1572" s="163"/>
    </row>
    <row r="1573" spans="5:10" x14ac:dyDescent="0.3">
      <c r="E1573" s="162"/>
      <c r="F1573" s="1"/>
      <c r="G1573" s="163"/>
      <c r="H1573" s="1"/>
      <c r="I1573" s="3"/>
      <c r="J1573" s="163"/>
    </row>
    <row r="1574" spans="5:10" x14ac:dyDescent="0.3">
      <c r="E1574" s="162"/>
      <c r="F1574" s="1"/>
      <c r="G1574" s="163"/>
      <c r="H1574" s="1"/>
      <c r="I1574" s="3"/>
      <c r="J1574" s="163"/>
    </row>
    <row r="1575" spans="5:10" x14ac:dyDescent="0.3">
      <c r="E1575" s="162"/>
      <c r="F1575" s="1"/>
      <c r="G1575" s="163"/>
      <c r="H1575" s="1"/>
      <c r="I1575" s="3"/>
      <c r="J1575" s="163"/>
    </row>
    <row r="1576" spans="5:10" x14ac:dyDescent="0.3">
      <c r="E1576" s="162"/>
      <c r="F1576" s="1"/>
      <c r="G1576" s="163"/>
      <c r="H1576" s="1"/>
      <c r="I1576" s="3"/>
      <c r="J1576" s="163"/>
    </row>
    <row r="1577" spans="5:10" x14ac:dyDescent="0.3">
      <c r="E1577" s="162"/>
      <c r="F1577" s="1"/>
      <c r="G1577" s="163"/>
      <c r="H1577" s="1"/>
      <c r="I1577" s="3"/>
      <c r="J1577" s="163"/>
    </row>
    <row r="1578" spans="5:10" x14ac:dyDescent="0.3">
      <c r="E1578" s="162"/>
      <c r="F1578" s="1"/>
      <c r="G1578" s="163"/>
      <c r="H1578" s="1"/>
      <c r="I1578" s="3"/>
      <c r="J1578" s="163"/>
    </row>
    <row r="1579" spans="5:10" x14ac:dyDescent="0.3">
      <c r="E1579" s="162"/>
      <c r="F1579" s="1"/>
      <c r="G1579" s="163"/>
      <c r="H1579" s="1"/>
      <c r="I1579" s="3"/>
      <c r="J1579" s="163"/>
    </row>
    <row r="1580" spans="5:10" x14ac:dyDescent="0.3">
      <c r="E1580" s="162"/>
      <c r="F1580" s="1"/>
      <c r="G1580" s="163"/>
      <c r="H1580" s="1"/>
      <c r="I1580" s="3"/>
      <c r="J1580" s="163"/>
    </row>
    <row r="1581" spans="5:10" x14ac:dyDescent="0.3">
      <c r="E1581" s="162"/>
      <c r="F1581" s="1"/>
      <c r="G1581" s="163"/>
      <c r="H1581" s="1"/>
      <c r="I1581" s="3"/>
      <c r="J1581" s="163"/>
    </row>
    <row r="1582" spans="5:10" x14ac:dyDescent="0.3">
      <c r="E1582" s="162"/>
      <c r="F1582" s="1"/>
      <c r="G1582" s="163"/>
      <c r="H1582" s="1"/>
      <c r="I1582" s="3"/>
      <c r="J1582" s="163"/>
    </row>
    <row r="1583" spans="5:10" x14ac:dyDescent="0.3">
      <c r="E1583" s="162"/>
      <c r="F1583" s="1"/>
      <c r="G1583" s="163"/>
      <c r="H1583" s="1"/>
      <c r="I1583" s="3"/>
      <c r="J1583" s="163"/>
    </row>
    <row r="1584" spans="5:10" x14ac:dyDescent="0.3">
      <c r="E1584" s="162"/>
      <c r="F1584" s="1"/>
      <c r="G1584" s="163"/>
      <c r="H1584" s="1"/>
      <c r="I1584" s="3"/>
      <c r="J1584" s="163"/>
    </row>
    <row r="1585" spans="5:10" x14ac:dyDescent="0.3">
      <c r="E1585" s="162"/>
      <c r="F1585" s="1"/>
      <c r="G1585" s="163"/>
      <c r="H1585" s="1"/>
      <c r="I1585" s="3"/>
      <c r="J1585" s="163"/>
    </row>
    <row r="1586" spans="5:10" x14ac:dyDescent="0.3">
      <c r="E1586" s="162"/>
      <c r="F1586" s="1"/>
      <c r="G1586" s="163"/>
      <c r="H1586" s="1"/>
      <c r="I1586" s="3"/>
      <c r="J1586" s="163"/>
    </row>
    <row r="1587" spans="5:10" x14ac:dyDescent="0.3">
      <c r="E1587" s="162"/>
      <c r="F1587" s="1"/>
      <c r="G1587" s="163"/>
      <c r="H1587" s="1"/>
      <c r="I1587" s="3"/>
      <c r="J1587" s="163"/>
    </row>
    <row r="1588" spans="5:10" x14ac:dyDescent="0.3">
      <c r="E1588" s="162"/>
      <c r="F1588" s="1"/>
      <c r="G1588" s="163"/>
      <c r="H1588" s="1"/>
      <c r="I1588" s="3"/>
      <c r="J1588" s="163"/>
    </row>
    <row r="1589" spans="5:10" x14ac:dyDescent="0.3">
      <c r="E1589" s="162"/>
      <c r="F1589" s="1"/>
      <c r="G1589" s="163"/>
      <c r="H1589" s="1"/>
      <c r="I1589" s="3"/>
      <c r="J1589" s="163"/>
    </row>
    <row r="1590" spans="5:10" x14ac:dyDescent="0.3">
      <c r="E1590" s="162"/>
      <c r="F1590" s="1"/>
      <c r="G1590" s="163"/>
      <c r="H1590" s="1"/>
      <c r="I1590" s="3"/>
      <c r="J1590" s="163"/>
    </row>
    <row r="1591" spans="5:10" x14ac:dyDescent="0.3">
      <c r="E1591" s="162"/>
      <c r="F1591" s="1"/>
      <c r="G1591" s="163"/>
      <c r="H1591" s="1"/>
      <c r="I1591" s="3"/>
      <c r="J1591" s="163"/>
    </row>
    <row r="1592" spans="5:10" x14ac:dyDescent="0.3">
      <c r="E1592" s="162"/>
      <c r="F1592" s="1"/>
      <c r="G1592" s="163"/>
      <c r="H1592" s="1"/>
      <c r="I1592" s="3"/>
      <c r="J1592" s="163"/>
    </row>
    <row r="1593" spans="5:10" x14ac:dyDescent="0.3">
      <c r="E1593" s="162"/>
      <c r="F1593" s="1"/>
      <c r="G1593" s="163"/>
      <c r="H1593" s="1"/>
      <c r="I1593" s="3"/>
      <c r="J1593" s="163"/>
    </row>
    <row r="1594" spans="5:10" x14ac:dyDescent="0.3">
      <c r="E1594" s="162"/>
      <c r="F1594" s="1"/>
      <c r="G1594" s="163"/>
      <c r="H1594" s="1"/>
      <c r="I1594" s="3"/>
      <c r="J1594" s="163"/>
    </row>
    <row r="1595" spans="5:10" x14ac:dyDescent="0.3">
      <c r="E1595" s="162"/>
      <c r="F1595" s="1"/>
      <c r="G1595" s="163"/>
      <c r="H1595" s="1"/>
      <c r="I1595" s="3"/>
      <c r="J1595" s="163"/>
    </row>
    <row r="1596" spans="5:10" x14ac:dyDescent="0.3">
      <c r="E1596" s="162"/>
      <c r="F1596" s="1"/>
      <c r="G1596" s="163"/>
      <c r="H1596" s="1"/>
      <c r="I1596" s="3"/>
      <c r="J1596" s="163"/>
    </row>
    <row r="1597" spans="5:10" x14ac:dyDescent="0.3">
      <c r="E1597" s="162"/>
      <c r="F1597" s="1"/>
      <c r="G1597" s="163"/>
      <c r="H1597" s="1"/>
      <c r="I1597" s="3"/>
      <c r="J1597" s="163"/>
    </row>
    <row r="1598" spans="5:10" x14ac:dyDescent="0.3">
      <c r="E1598" s="162"/>
      <c r="F1598" s="1"/>
      <c r="G1598" s="163"/>
      <c r="H1598" s="1"/>
      <c r="I1598" s="3"/>
      <c r="J1598" s="163"/>
    </row>
    <row r="1599" spans="5:10" x14ac:dyDescent="0.3">
      <c r="E1599" s="162"/>
      <c r="F1599" s="1"/>
      <c r="G1599" s="163"/>
      <c r="H1599" s="1"/>
      <c r="I1599" s="3"/>
      <c r="J1599" s="163"/>
    </row>
    <row r="1600" spans="5:10" x14ac:dyDescent="0.3">
      <c r="E1600" s="162"/>
      <c r="F1600" s="1"/>
      <c r="G1600" s="163"/>
      <c r="H1600" s="1"/>
      <c r="I1600" s="3"/>
      <c r="J1600" s="163"/>
    </row>
    <row r="1601" spans="5:10" x14ac:dyDescent="0.3">
      <c r="E1601" s="162"/>
      <c r="F1601" s="1"/>
      <c r="G1601" s="163"/>
      <c r="H1601" s="1"/>
      <c r="I1601" s="3"/>
      <c r="J1601" s="163"/>
    </row>
    <row r="1602" spans="5:10" x14ac:dyDescent="0.3">
      <c r="E1602" s="162"/>
      <c r="F1602" s="1"/>
      <c r="G1602" s="163"/>
      <c r="H1602" s="1"/>
      <c r="I1602" s="3"/>
      <c r="J1602" s="163"/>
    </row>
    <row r="1603" spans="5:10" x14ac:dyDescent="0.3">
      <c r="E1603" s="162"/>
      <c r="F1603" s="1"/>
      <c r="G1603" s="163"/>
      <c r="H1603" s="1"/>
      <c r="I1603" s="3"/>
      <c r="J1603" s="163"/>
    </row>
    <row r="1604" spans="5:10" x14ac:dyDescent="0.3">
      <c r="E1604" s="162"/>
      <c r="F1604" s="1"/>
      <c r="G1604" s="163"/>
      <c r="H1604" s="1"/>
      <c r="I1604" s="3"/>
      <c r="J1604" s="163"/>
    </row>
    <row r="1605" spans="5:10" x14ac:dyDescent="0.3">
      <c r="E1605" s="162"/>
      <c r="F1605" s="1"/>
      <c r="G1605" s="163"/>
      <c r="H1605" s="1"/>
      <c r="I1605" s="3"/>
      <c r="J1605" s="163"/>
    </row>
    <row r="1606" spans="5:10" x14ac:dyDescent="0.3">
      <c r="E1606" s="162"/>
      <c r="F1606" s="1"/>
      <c r="G1606" s="163"/>
      <c r="H1606" s="1"/>
      <c r="I1606" s="3"/>
      <c r="J1606" s="163"/>
    </row>
    <row r="1607" spans="5:10" x14ac:dyDescent="0.3">
      <c r="E1607" s="162"/>
      <c r="F1607" s="1"/>
      <c r="G1607" s="163"/>
      <c r="H1607" s="1"/>
      <c r="I1607" s="3"/>
      <c r="J1607" s="163"/>
    </row>
    <row r="1608" spans="5:10" x14ac:dyDescent="0.3">
      <c r="E1608" s="162"/>
      <c r="F1608" s="1"/>
      <c r="G1608" s="163"/>
      <c r="H1608" s="1"/>
      <c r="I1608" s="3"/>
      <c r="J1608" s="163"/>
    </row>
    <row r="1609" spans="5:10" x14ac:dyDescent="0.3">
      <c r="E1609" s="162"/>
      <c r="F1609" s="1"/>
      <c r="G1609" s="163"/>
      <c r="H1609" s="1"/>
      <c r="I1609" s="3"/>
      <c r="J1609" s="163"/>
    </row>
    <row r="1610" spans="5:10" x14ac:dyDescent="0.3">
      <c r="E1610" s="162"/>
      <c r="F1610" s="1"/>
      <c r="G1610" s="163"/>
      <c r="H1610" s="1"/>
      <c r="I1610" s="3"/>
      <c r="J1610" s="163"/>
    </row>
    <row r="1611" spans="5:10" x14ac:dyDescent="0.3">
      <c r="E1611" s="162"/>
      <c r="F1611" s="1"/>
      <c r="G1611" s="163"/>
      <c r="H1611" s="1"/>
      <c r="I1611" s="3"/>
      <c r="J1611" s="163"/>
    </row>
    <row r="1612" spans="5:10" x14ac:dyDescent="0.3">
      <c r="E1612" s="162"/>
      <c r="F1612" s="1"/>
      <c r="G1612" s="163"/>
      <c r="H1612" s="1"/>
      <c r="I1612" s="3"/>
      <c r="J1612" s="163"/>
    </row>
    <row r="1613" spans="5:10" x14ac:dyDescent="0.3">
      <c r="E1613" s="162"/>
      <c r="F1613" s="1"/>
      <c r="G1613" s="163"/>
      <c r="H1613" s="1"/>
      <c r="I1613" s="3"/>
      <c r="J1613" s="163"/>
    </row>
    <row r="1614" spans="5:10" x14ac:dyDescent="0.3">
      <c r="E1614" s="162"/>
      <c r="F1614" s="1"/>
      <c r="G1614" s="163"/>
      <c r="H1614" s="1"/>
      <c r="I1614" s="3"/>
      <c r="J1614" s="163"/>
    </row>
    <row r="1615" spans="5:10" x14ac:dyDescent="0.3">
      <c r="E1615" s="162"/>
      <c r="F1615" s="1"/>
      <c r="G1615" s="163"/>
      <c r="H1615" s="1"/>
      <c r="I1615" s="3"/>
      <c r="J1615" s="163"/>
    </row>
    <row r="1616" spans="5:10" x14ac:dyDescent="0.3">
      <c r="E1616" s="162"/>
      <c r="F1616" s="1"/>
      <c r="G1616" s="163"/>
      <c r="H1616" s="1"/>
      <c r="I1616" s="3"/>
      <c r="J1616" s="163"/>
    </row>
    <row r="1617" spans="5:10" x14ac:dyDescent="0.3">
      <c r="E1617" s="162"/>
      <c r="F1617" s="1"/>
      <c r="G1617" s="163"/>
      <c r="H1617" s="1"/>
      <c r="I1617" s="3"/>
      <c r="J1617" s="163"/>
    </row>
    <row r="1618" spans="5:10" x14ac:dyDescent="0.3">
      <c r="E1618" s="162"/>
      <c r="F1618" s="1"/>
      <c r="G1618" s="163"/>
      <c r="H1618" s="1"/>
      <c r="I1618" s="3"/>
      <c r="J1618" s="163"/>
    </row>
    <row r="1619" spans="5:10" x14ac:dyDescent="0.3">
      <c r="E1619" s="162"/>
      <c r="F1619" s="1"/>
      <c r="G1619" s="163"/>
      <c r="H1619" s="1"/>
      <c r="I1619" s="3"/>
      <c r="J1619" s="163"/>
    </row>
    <row r="1620" spans="5:10" x14ac:dyDescent="0.3">
      <c r="E1620" s="162"/>
      <c r="F1620" s="1"/>
      <c r="G1620" s="163"/>
      <c r="H1620" s="1"/>
      <c r="I1620" s="3"/>
      <c r="J1620" s="163"/>
    </row>
    <row r="1621" spans="5:10" x14ac:dyDescent="0.3">
      <c r="E1621" s="162"/>
      <c r="F1621" s="1"/>
      <c r="G1621" s="163"/>
      <c r="H1621" s="1"/>
      <c r="I1621" s="3"/>
      <c r="J1621" s="163"/>
    </row>
    <row r="1622" spans="5:10" x14ac:dyDescent="0.3">
      <c r="E1622" s="162"/>
      <c r="F1622" s="1"/>
      <c r="G1622" s="163"/>
      <c r="H1622" s="1"/>
      <c r="I1622" s="3"/>
      <c r="J1622" s="163"/>
    </row>
    <row r="1623" spans="5:10" x14ac:dyDescent="0.3">
      <c r="E1623" s="162"/>
      <c r="F1623" s="1"/>
      <c r="G1623" s="163"/>
      <c r="H1623" s="1"/>
      <c r="I1623" s="3"/>
      <c r="J1623" s="163"/>
    </row>
    <row r="1624" spans="5:10" x14ac:dyDescent="0.3">
      <c r="E1624" s="162"/>
      <c r="F1624" s="1"/>
      <c r="G1624" s="163"/>
      <c r="H1624" s="1"/>
      <c r="I1624" s="3"/>
      <c r="J1624" s="163"/>
    </row>
    <row r="1625" spans="5:10" x14ac:dyDescent="0.3">
      <c r="E1625" s="162"/>
      <c r="F1625" s="1"/>
      <c r="G1625" s="163"/>
      <c r="H1625" s="1"/>
      <c r="I1625" s="3"/>
      <c r="J1625" s="163"/>
    </row>
    <row r="1626" spans="5:10" x14ac:dyDescent="0.3">
      <c r="E1626" s="162"/>
      <c r="F1626" s="1"/>
      <c r="G1626" s="163"/>
      <c r="H1626" s="1"/>
      <c r="I1626" s="3"/>
      <c r="J1626" s="163"/>
    </row>
    <row r="1627" spans="5:10" x14ac:dyDescent="0.3">
      <c r="E1627" s="162"/>
      <c r="F1627" s="1"/>
      <c r="G1627" s="163"/>
      <c r="H1627" s="1"/>
      <c r="I1627" s="3"/>
      <c r="J1627" s="163"/>
    </row>
    <row r="1628" spans="5:10" x14ac:dyDescent="0.3">
      <c r="E1628" s="162"/>
      <c r="F1628" s="1"/>
      <c r="G1628" s="163"/>
      <c r="H1628" s="1"/>
      <c r="I1628" s="3"/>
      <c r="J1628" s="163"/>
    </row>
    <row r="1629" spans="5:10" x14ac:dyDescent="0.3">
      <c r="E1629" s="162"/>
      <c r="F1629" s="1"/>
      <c r="G1629" s="163"/>
      <c r="H1629" s="1"/>
      <c r="I1629" s="3"/>
      <c r="J1629" s="163"/>
    </row>
    <row r="1630" spans="5:10" x14ac:dyDescent="0.3">
      <c r="E1630" s="162"/>
      <c r="F1630" s="1"/>
      <c r="G1630" s="163"/>
      <c r="H1630" s="1"/>
      <c r="I1630" s="3"/>
      <c r="J1630" s="163"/>
    </row>
    <row r="1631" spans="5:10" x14ac:dyDescent="0.3">
      <c r="E1631" s="162"/>
      <c r="F1631" s="1"/>
      <c r="G1631" s="163"/>
      <c r="H1631" s="1"/>
      <c r="I1631" s="3"/>
      <c r="J1631" s="163"/>
    </row>
    <row r="1632" spans="5:10" x14ac:dyDescent="0.3">
      <c r="E1632" s="162"/>
      <c r="F1632" s="1"/>
      <c r="G1632" s="163"/>
      <c r="H1632" s="1"/>
      <c r="I1632" s="3"/>
      <c r="J1632" s="163"/>
    </row>
    <row r="1633" spans="5:10" x14ac:dyDescent="0.3">
      <c r="E1633" s="162"/>
      <c r="F1633" s="1"/>
      <c r="G1633" s="163"/>
      <c r="H1633" s="1"/>
      <c r="I1633" s="3"/>
      <c r="J1633" s="163"/>
    </row>
    <row r="1634" spans="5:10" x14ac:dyDescent="0.3">
      <c r="E1634" s="162"/>
      <c r="F1634" s="1"/>
      <c r="G1634" s="163"/>
      <c r="H1634" s="1"/>
      <c r="I1634" s="3"/>
      <c r="J1634" s="163"/>
    </row>
    <row r="1635" spans="5:10" x14ac:dyDescent="0.3">
      <c r="E1635" s="162"/>
      <c r="F1635" s="1"/>
      <c r="G1635" s="163"/>
      <c r="H1635" s="1"/>
      <c r="I1635" s="3"/>
      <c r="J1635" s="163"/>
    </row>
    <row r="1636" spans="5:10" x14ac:dyDescent="0.3">
      <c r="E1636" s="162"/>
      <c r="F1636" s="1"/>
      <c r="G1636" s="163"/>
      <c r="H1636" s="1"/>
      <c r="I1636" s="3"/>
      <c r="J1636" s="163"/>
    </row>
    <row r="1637" spans="5:10" x14ac:dyDescent="0.3">
      <c r="E1637" s="162"/>
      <c r="F1637" s="1"/>
      <c r="G1637" s="163"/>
      <c r="H1637" s="1"/>
      <c r="I1637" s="3"/>
      <c r="J1637" s="163"/>
    </row>
    <row r="1638" spans="5:10" x14ac:dyDescent="0.3">
      <c r="E1638" s="162"/>
      <c r="F1638" s="1"/>
      <c r="G1638" s="163"/>
      <c r="H1638" s="1"/>
      <c r="I1638" s="3"/>
      <c r="J1638" s="163"/>
    </row>
    <row r="1639" spans="5:10" x14ac:dyDescent="0.3">
      <c r="E1639" s="162"/>
      <c r="F1639" s="1"/>
      <c r="G1639" s="163"/>
      <c r="H1639" s="1"/>
      <c r="I1639" s="3"/>
      <c r="J1639" s="163"/>
    </row>
    <row r="1640" spans="5:10" x14ac:dyDescent="0.3">
      <c r="E1640" s="162"/>
      <c r="F1640" s="1"/>
      <c r="G1640" s="163"/>
      <c r="H1640" s="1"/>
      <c r="I1640" s="3"/>
      <c r="J1640" s="163"/>
    </row>
    <row r="1641" spans="5:10" x14ac:dyDescent="0.3">
      <c r="E1641" s="162"/>
      <c r="F1641" s="1"/>
      <c r="G1641" s="163"/>
      <c r="H1641" s="1"/>
      <c r="I1641" s="3"/>
      <c r="J1641" s="163"/>
    </row>
    <row r="1642" spans="5:10" x14ac:dyDescent="0.3">
      <c r="E1642" s="162"/>
      <c r="F1642" s="1"/>
      <c r="G1642" s="163"/>
      <c r="H1642" s="1"/>
      <c r="I1642" s="3"/>
      <c r="J1642" s="163"/>
    </row>
    <row r="1643" spans="5:10" x14ac:dyDescent="0.3">
      <c r="E1643" s="162"/>
      <c r="F1643" s="1"/>
      <c r="G1643" s="163"/>
      <c r="H1643" s="1"/>
      <c r="I1643" s="3"/>
      <c r="J1643" s="163"/>
    </row>
    <row r="1644" spans="5:10" x14ac:dyDescent="0.3">
      <c r="E1644" s="162"/>
      <c r="F1644" s="1"/>
      <c r="G1644" s="163"/>
      <c r="H1644" s="1"/>
      <c r="I1644" s="3"/>
      <c r="J1644" s="163"/>
    </row>
    <row r="1645" spans="5:10" x14ac:dyDescent="0.3">
      <c r="E1645" s="162"/>
      <c r="F1645" s="1"/>
      <c r="G1645" s="163"/>
      <c r="H1645" s="1"/>
      <c r="I1645" s="3"/>
      <c r="J1645" s="163"/>
    </row>
    <row r="1646" spans="5:10" x14ac:dyDescent="0.3">
      <c r="E1646" s="162"/>
      <c r="F1646" s="1"/>
      <c r="G1646" s="163"/>
      <c r="H1646" s="1"/>
      <c r="I1646" s="3"/>
      <c r="J1646" s="163"/>
    </row>
    <row r="1647" spans="5:10" x14ac:dyDescent="0.3">
      <c r="E1647" s="162"/>
      <c r="F1647" s="1"/>
      <c r="G1647" s="163"/>
      <c r="H1647" s="1"/>
      <c r="I1647" s="3"/>
      <c r="J1647" s="163"/>
    </row>
    <row r="1648" spans="5:10" x14ac:dyDescent="0.3">
      <c r="E1648" s="162"/>
      <c r="F1648" s="1"/>
      <c r="G1648" s="163"/>
      <c r="H1648" s="1"/>
      <c r="I1648" s="3"/>
      <c r="J1648" s="163"/>
    </row>
    <row r="1649" spans="5:10" x14ac:dyDescent="0.3">
      <c r="E1649" s="162"/>
      <c r="F1649" s="1"/>
      <c r="G1649" s="163"/>
      <c r="H1649" s="1"/>
      <c r="I1649" s="3"/>
      <c r="J1649" s="163"/>
    </row>
    <row r="1650" spans="5:10" x14ac:dyDescent="0.3">
      <c r="E1650" s="162"/>
      <c r="F1650" s="1"/>
      <c r="G1650" s="163"/>
      <c r="H1650" s="1"/>
      <c r="I1650" s="3"/>
      <c r="J1650" s="163"/>
    </row>
    <row r="1651" spans="5:10" x14ac:dyDescent="0.3">
      <c r="E1651" s="162"/>
      <c r="F1651" s="1"/>
      <c r="G1651" s="163"/>
      <c r="H1651" s="1"/>
      <c r="I1651" s="3"/>
      <c r="J1651" s="163"/>
    </row>
    <row r="1652" spans="5:10" x14ac:dyDescent="0.3">
      <c r="E1652" s="162"/>
      <c r="F1652" s="1"/>
      <c r="G1652" s="163"/>
      <c r="H1652" s="1"/>
      <c r="I1652" s="3"/>
      <c r="J1652" s="163"/>
    </row>
    <row r="1653" spans="5:10" x14ac:dyDescent="0.3">
      <c r="E1653" s="162"/>
      <c r="F1653" s="1"/>
      <c r="G1653" s="163"/>
      <c r="H1653" s="1"/>
      <c r="I1653" s="3"/>
      <c r="J1653" s="163"/>
    </row>
    <row r="1654" spans="5:10" x14ac:dyDescent="0.3">
      <c r="E1654" s="162"/>
      <c r="F1654" s="1"/>
      <c r="G1654" s="163"/>
      <c r="H1654" s="1"/>
      <c r="I1654" s="3"/>
      <c r="J1654" s="163"/>
    </row>
    <row r="1655" spans="5:10" x14ac:dyDescent="0.3">
      <c r="E1655" s="162"/>
      <c r="F1655" s="1"/>
      <c r="G1655" s="163"/>
      <c r="H1655" s="1"/>
      <c r="I1655" s="3"/>
      <c r="J1655" s="163"/>
    </row>
    <row r="1656" spans="5:10" x14ac:dyDescent="0.3">
      <c r="E1656" s="162"/>
      <c r="F1656" s="1"/>
      <c r="G1656" s="163"/>
      <c r="H1656" s="1"/>
      <c r="I1656" s="3"/>
      <c r="J1656" s="163"/>
    </row>
    <row r="1657" spans="5:10" x14ac:dyDescent="0.3">
      <c r="E1657" s="162"/>
      <c r="F1657" s="1"/>
      <c r="G1657" s="163"/>
      <c r="H1657" s="1"/>
      <c r="I1657" s="3"/>
      <c r="J1657" s="163"/>
    </row>
    <row r="1658" spans="5:10" x14ac:dyDescent="0.3">
      <c r="E1658" s="162"/>
      <c r="F1658" s="1"/>
      <c r="G1658" s="163"/>
      <c r="H1658" s="1"/>
      <c r="I1658" s="3"/>
      <c r="J1658" s="163"/>
    </row>
    <row r="1659" spans="5:10" x14ac:dyDescent="0.3">
      <c r="E1659" s="162"/>
      <c r="F1659" s="1"/>
      <c r="G1659" s="163"/>
      <c r="H1659" s="1"/>
      <c r="I1659" s="3"/>
      <c r="J1659" s="163"/>
    </row>
    <row r="1660" spans="5:10" x14ac:dyDescent="0.3">
      <c r="E1660" s="162"/>
      <c r="F1660" s="1"/>
      <c r="G1660" s="163"/>
      <c r="H1660" s="1"/>
      <c r="I1660" s="3"/>
      <c r="J1660" s="163"/>
    </row>
    <row r="1661" spans="5:10" x14ac:dyDescent="0.3">
      <c r="E1661" s="162"/>
      <c r="F1661" s="1"/>
      <c r="G1661" s="163"/>
      <c r="H1661" s="1"/>
      <c r="I1661" s="3"/>
      <c r="J1661" s="163"/>
    </row>
    <row r="1662" spans="5:10" x14ac:dyDescent="0.3">
      <c r="E1662" s="162"/>
      <c r="F1662" s="1"/>
      <c r="G1662" s="163"/>
      <c r="H1662" s="1"/>
      <c r="I1662" s="3"/>
      <c r="J1662" s="163"/>
    </row>
    <row r="1663" spans="5:10" x14ac:dyDescent="0.3">
      <c r="E1663" s="162"/>
      <c r="F1663" s="1"/>
      <c r="G1663" s="163"/>
      <c r="H1663" s="1"/>
      <c r="I1663" s="3"/>
      <c r="J1663" s="163"/>
    </row>
    <row r="1664" spans="5:10" x14ac:dyDescent="0.3">
      <c r="E1664" s="162"/>
      <c r="F1664" s="1"/>
      <c r="G1664" s="163"/>
      <c r="H1664" s="1"/>
      <c r="I1664" s="3"/>
      <c r="J1664" s="163"/>
    </row>
    <row r="1665" spans="5:10" x14ac:dyDescent="0.3">
      <c r="E1665" s="162"/>
      <c r="F1665" s="1"/>
      <c r="G1665" s="163"/>
      <c r="H1665" s="1"/>
      <c r="I1665" s="3"/>
      <c r="J1665" s="163"/>
    </row>
    <row r="1666" spans="5:10" x14ac:dyDescent="0.3">
      <c r="E1666" s="162"/>
      <c r="F1666" s="1"/>
      <c r="G1666" s="163"/>
      <c r="H1666" s="1"/>
      <c r="I1666" s="3"/>
      <c r="J1666" s="163"/>
    </row>
    <row r="1667" spans="5:10" x14ac:dyDescent="0.3">
      <c r="E1667" s="162"/>
      <c r="F1667" s="1"/>
      <c r="G1667" s="163"/>
      <c r="H1667" s="1"/>
      <c r="I1667" s="3"/>
      <c r="J1667" s="163"/>
    </row>
    <row r="1668" spans="5:10" x14ac:dyDescent="0.3">
      <c r="E1668" s="162"/>
      <c r="F1668" s="1"/>
      <c r="G1668" s="163"/>
      <c r="H1668" s="1"/>
      <c r="I1668" s="3"/>
      <c r="J1668" s="163"/>
    </row>
    <row r="1669" spans="5:10" x14ac:dyDescent="0.3">
      <c r="E1669" s="162"/>
      <c r="F1669" s="1"/>
      <c r="G1669" s="163"/>
      <c r="H1669" s="1"/>
      <c r="I1669" s="3"/>
      <c r="J1669" s="163"/>
    </row>
    <row r="1670" spans="5:10" x14ac:dyDescent="0.3">
      <c r="E1670" s="162"/>
      <c r="F1670" s="1"/>
      <c r="G1670" s="163"/>
      <c r="H1670" s="1"/>
      <c r="I1670" s="3"/>
      <c r="J1670" s="163"/>
    </row>
    <row r="1671" spans="5:10" x14ac:dyDescent="0.3">
      <c r="E1671" s="162"/>
      <c r="F1671" s="1"/>
      <c r="G1671" s="163"/>
      <c r="H1671" s="1"/>
      <c r="I1671" s="3"/>
      <c r="J1671" s="163"/>
    </row>
    <row r="1672" spans="5:10" x14ac:dyDescent="0.3">
      <c r="E1672" s="162"/>
      <c r="F1672" s="1"/>
      <c r="G1672" s="163"/>
      <c r="H1672" s="1"/>
      <c r="I1672" s="3"/>
      <c r="J1672" s="163"/>
    </row>
    <row r="1673" spans="5:10" x14ac:dyDescent="0.3">
      <c r="E1673" s="162"/>
      <c r="F1673" s="1"/>
      <c r="G1673" s="163"/>
      <c r="H1673" s="1"/>
      <c r="I1673" s="3"/>
      <c r="J1673" s="163"/>
    </row>
    <row r="1674" spans="5:10" x14ac:dyDescent="0.3">
      <c r="E1674" s="162"/>
      <c r="F1674" s="1"/>
      <c r="G1674" s="163"/>
      <c r="H1674" s="1"/>
      <c r="I1674" s="3"/>
      <c r="J1674" s="163"/>
    </row>
    <row r="1675" spans="5:10" x14ac:dyDescent="0.3">
      <c r="E1675" s="162"/>
      <c r="F1675" s="1"/>
      <c r="G1675" s="163"/>
      <c r="H1675" s="1"/>
      <c r="I1675" s="3"/>
      <c r="J1675" s="163"/>
    </row>
    <row r="1676" spans="5:10" x14ac:dyDescent="0.3">
      <c r="E1676" s="162"/>
      <c r="F1676" s="1"/>
      <c r="G1676" s="163"/>
      <c r="H1676" s="1"/>
      <c r="I1676" s="3"/>
      <c r="J1676" s="163"/>
    </row>
    <row r="1677" spans="5:10" x14ac:dyDescent="0.3">
      <c r="E1677" s="162"/>
      <c r="F1677" s="1"/>
      <c r="G1677" s="163"/>
      <c r="H1677" s="1"/>
      <c r="I1677" s="3"/>
      <c r="J1677" s="163"/>
    </row>
    <row r="1678" spans="5:10" x14ac:dyDescent="0.3">
      <c r="E1678" s="162"/>
      <c r="F1678" s="1"/>
      <c r="G1678" s="163"/>
      <c r="H1678" s="1"/>
      <c r="I1678" s="3"/>
      <c r="J1678" s="163"/>
    </row>
    <row r="1679" spans="5:10" x14ac:dyDescent="0.3">
      <c r="E1679" s="162"/>
      <c r="F1679" s="1"/>
      <c r="G1679" s="163"/>
      <c r="H1679" s="1"/>
      <c r="I1679" s="3"/>
      <c r="J1679" s="163"/>
    </row>
    <row r="1680" spans="5:10" x14ac:dyDescent="0.3">
      <c r="E1680" s="162"/>
      <c r="F1680" s="1"/>
      <c r="G1680" s="163"/>
      <c r="H1680" s="1"/>
      <c r="I1680" s="3"/>
      <c r="J1680" s="163"/>
    </row>
    <row r="1681" spans="5:10" x14ac:dyDescent="0.3">
      <c r="E1681" s="162"/>
      <c r="F1681" s="1"/>
      <c r="G1681" s="163"/>
      <c r="H1681" s="1"/>
      <c r="I1681" s="3"/>
      <c r="J1681" s="163"/>
    </row>
    <row r="1682" spans="5:10" x14ac:dyDescent="0.3">
      <c r="E1682" s="162"/>
      <c r="F1682" s="1"/>
      <c r="G1682" s="163"/>
      <c r="H1682" s="1"/>
      <c r="I1682" s="3"/>
      <c r="J1682" s="163"/>
    </row>
    <row r="1683" spans="5:10" x14ac:dyDescent="0.3">
      <c r="E1683" s="162"/>
      <c r="F1683" s="1"/>
      <c r="G1683" s="163"/>
      <c r="H1683" s="1"/>
      <c r="I1683" s="3"/>
      <c r="J1683" s="163"/>
    </row>
    <row r="1684" spans="5:10" x14ac:dyDescent="0.3">
      <c r="E1684" s="162"/>
      <c r="F1684" s="1"/>
      <c r="G1684" s="163"/>
      <c r="H1684" s="1"/>
      <c r="I1684" s="3"/>
      <c r="J1684" s="163"/>
    </row>
    <row r="1685" spans="5:10" x14ac:dyDescent="0.3">
      <c r="E1685" s="162"/>
      <c r="F1685" s="1"/>
      <c r="G1685" s="163"/>
      <c r="H1685" s="1"/>
      <c r="I1685" s="3"/>
      <c r="J1685" s="163"/>
    </row>
    <row r="1686" spans="5:10" x14ac:dyDescent="0.3">
      <c r="E1686" s="162"/>
      <c r="F1686" s="1"/>
      <c r="G1686" s="163"/>
      <c r="H1686" s="1"/>
      <c r="I1686" s="3"/>
      <c r="J1686" s="163"/>
    </row>
    <row r="1687" spans="5:10" x14ac:dyDescent="0.3">
      <c r="E1687" s="162"/>
      <c r="F1687" s="1"/>
      <c r="G1687" s="163"/>
      <c r="H1687" s="1"/>
      <c r="I1687" s="3"/>
      <c r="J1687" s="163"/>
    </row>
    <row r="1688" spans="5:10" x14ac:dyDescent="0.3">
      <c r="E1688" s="162"/>
      <c r="F1688" s="1"/>
      <c r="G1688" s="163"/>
      <c r="H1688" s="1"/>
      <c r="I1688" s="3"/>
      <c r="J1688" s="163"/>
    </row>
    <row r="1689" spans="5:10" x14ac:dyDescent="0.3">
      <c r="E1689" s="162"/>
      <c r="F1689" s="1"/>
      <c r="G1689" s="163"/>
      <c r="H1689" s="1"/>
      <c r="I1689" s="3"/>
      <c r="J1689" s="163"/>
    </row>
    <row r="1690" spans="5:10" x14ac:dyDescent="0.3">
      <c r="E1690" s="162"/>
      <c r="F1690" s="1"/>
      <c r="G1690" s="163"/>
      <c r="H1690" s="1"/>
      <c r="I1690" s="3"/>
      <c r="J1690" s="163"/>
    </row>
    <row r="1691" spans="5:10" x14ac:dyDescent="0.3">
      <c r="E1691" s="162"/>
      <c r="F1691" s="1"/>
      <c r="G1691" s="163"/>
      <c r="H1691" s="1"/>
      <c r="I1691" s="3"/>
      <c r="J1691" s="163"/>
    </row>
    <row r="1692" spans="5:10" x14ac:dyDescent="0.3">
      <c r="E1692" s="162"/>
      <c r="F1692" s="1"/>
      <c r="G1692" s="163"/>
      <c r="H1692" s="1"/>
      <c r="I1692" s="3"/>
      <c r="J1692" s="163"/>
    </row>
    <row r="1693" spans="5:10" x14ac:dyDescent="0.3">
      <c r="E1693" s="162"/>
      <c r="F1693" s="1"/>
      <c r="G1693" s="163"/>
      <c r="H1693" s="1"/>
      <c r="I1693" s="3"/>
      <c r="J1693" s="163"/>
    </row>
    <row r="1694" spans="5:10" x14ac:dyDescent="0.3">
      <c r="E1694" s="162"/>
      <c r="F1694" s="1"/>
      <c r="G1694" s="163"/>
      <c r="H1694" s="1"/>
      <c r="I1694" s="3"/>
      <c r="J1694" s="163"/>
    </row>
    <row r="1695" spans="5:10" x14ac:dyDescent="0.3">
      <c r="E1695" s="162"/>
      <c r="F1695" s="1"/>
      <c r="G1695" s="163"/>
      <c r="H1695" s="1"/>
      <c r="I1695" s="3"/>
      <c r="J1695" s="163"/>
    </row>
    <row r="1696" spans="5:10" x14ac:dyDescent="0.3">
      <c r="E1696" s="162"/>
      <c r="F1696" s="1"/>
      <c r="G1696" s="163"/>
      <c r="H1696" s="1"/>
      <c r="I1696" s="3"/>
      <c r="J1696" s="163"/>
    </row>
    <row r="1697" spans="5:10" x14ac:dyDescent="0.3">
      <c r="E1697" s="162"/>
      <c r="F1697" s="1"/>
      <c r="G1697" s="163"/>
      <c r="H1697" s="1"/>
      <c r="I1697" s="3"/>
      <c r="J1697" s="163"/>
    </row>
    <row r="1698" spans="5:10" x14ac:dyDescent="0.3">
      <c r="E1698" s="162"/>
      <c r="F1698" s="1"/>
      <c r="G1698" s="163"/>
      <c r="H1698" s="1"/>
      <c r="I1698" s="3"/>
      <c r="J1698" s="163"/>
    </row>
    <row r="1699" spans="5:10" x14ac:dyDescent="0.3">
      <c r="E1699" s="162"/>
      <c r="F1699" s="1"/>
      <c r="G1699" s="163"/>
      <c r="H1699" s="1"/>
      <c r="I1699" s="3"/>
      <c r="J1699" s="163"/>
    </row>
    <row r="1700" spans="5:10" x14ac:dyDescent="0.3">
      <c r="E1700" s="162"/>
      <c r="F1700" s="1"/>
      <c r="G1700" s="163"/>
      <c r="H1700" s="1"/>
      <c r="I1700" s="3"/>
      <c r="J1700" s="163"/>
    </row>
    <row r="1701" spans="5:10" x14ac:dyDescent="0.3">
      <c r="E1701" s="162"/>
      <c r="F1701" s="1"/>
      <c r="G1701" s="163"/>
      <c r="H1701" s="1"/>
      <c r="I1701" s="3"/>
      <c r="J1701" s="163"/>
    </row>
    <row r="1702" spans="5:10" x14ac:dyDescent="0.3">
      <c r="E1702" s="162"/>
      <c r="F1702" s="1"/>
      <c r="G1702" s="163"/>
      <c r="H1702" s="1"/>
      <c r="I1702" s="3"/>
      <c r="J1702" s="163"/>
    </row>
    <row r="1703" spans="5:10" x14ac:dyDescent="0.3">
      <c r="E1703" s="162"/>
      <c r="F1703" s="1"/>
      <c r="G1703" s="163"/>
      <c r="H1703" s="1"/>
      <c r="I1703" s="3"/>
      <c r="J1703" s="163"/>
    </row>
    <row r="1704" spans="5:10" x14ac:dyDescent="0.3">
      <c r="E1704" s="162"/>
      <c r="F1704" s="1"/>
      <c r="G1704" s="163"/>
      <c r="H1704" s="1"/>
      <c r="I1704" s="3"/>
      <c r="J1704" s="163"/>
    </row>
    <row r="1705" spans="5:10" x14ac:dyDescent="0.3">
      <c r="E1705" s="162"/>
      <c r="F1705" s="1"/>
      <c r="G1705" s="163"/>
      <c r="H1705" s="1"/>
      <c r="I1705" s="3"/>
      <c r="J1705" s="163"/>
    </row>
    <row r="1706" spans="5:10" x14ac:dyDescent="0.3">
      <c r="E1706" s="162"/>
      <c r="F1706" s="1"/>
      <c r="G1706" s="163"/>
      <c r="H1706" s="1"/>
      <c r="I1706" s="3"/>
      <c r="J1706" s="163"/>
    </row>
    <row r="1707" spans="5:10" x14ac:dyDescent="0.3">
      <c r="E1707" s="162"/>
      <c r="F1707" s="1"/>
      <c r="G1707" s="163"/>
      <c r="H1707" s="1"/>
      <c r="I1707" s="3"/>
      <c r="J1707" s="163"/>
    </row>
    <row r="1708" spans="5:10" x14ac:dyDescent="0.3">
      <c r="E1708" s="162"/>
      <c r="F1708" s="1"/>
      <c r="G1708" s="163"/>
      <c r="H1708" s="1"/>
      <c r="I1708" s="3"/>
      <c r="J1708" s="163"/>
    </row>
    <row r="1709" spans="5:10" x14ac:dyDescent="0.3">
      <c r="E1709" s="162"/>
      <c r="F1709" s="1"/>
      <c r="G1709" s="163"/>
      <c r="H1709" s="1"/>
      <c r="I1709" s="3"/>
      <c r="J1709" s="163"/>
    </row>
    <row r="1710" spans="5:10" x14ac:dyDescent="0.3">
      <c r="E1710" s="162"/>
      <c r="F1710" s="1"/>
      <c r="G1710" s="163"/>
      <c r="H1710" s="1"/>
      <c r="I1710" s="3"/>
      <c r="J1710" s="163"/>
    </row>
    <row r="1711" spans="5:10" x14ac:dyDescent="0.3">
      <c r="E1711" s="162"/>
      <c r="F1711" s="1"/>
      <c r="G1711" s="163"/>
      <c r="H1711" s="1"/>
      <c r="I1711" s="3"/>
      <c r="J1711" s="163"/>
    </row>
    <row r="1712" spans="5:10" x14ac:dyDescent="0.3">
      <c r="E1712" s="162"/>
      <c r="F1712" s="1"/>
      <c r="G1712" s="163"/>
      <c r="H1712" s="1"/>
      <c r="I1712" s="3"/>
      <c r="J1712" s="163"/>
    </row>
    <row r="1713" spans="5:10" x14ac:dyDescent="0.3">
      <c r="E1713" s="162"/>
      <c r="F1713" s="1"/>
      <c r="G1713" s="163"/>
      <c r="H1713" s="1"/>
      <c r="I1713" s="3"/>
      <c r="J1713" s="163"/>
    </row>
    <row r="1714" spans="5:10" x14ac:dyDescent="0.3">
      <c r="E1714" s="162"/>
      <c r="F1714" s="1"/>
      <c r="G1714" s="163"/>
      <c r="H1714" s="1"/>
      <c r="I1714" s="3"/>
      <c r="J1714" s="163"/>
    </row>
    <row r="1715" spans="5:10" x14ac:dyDescent="0.3">
      <c r="E1715" s="162"/>
      <c r="F1715" s="1"/>
      <c r="G1715" s="163"/>
      <c r="H1715" s="1"/>
      <c r="I1715" s="3"/>
      <c r="J1715" s="163"/>
    </row>
    <row r="1716" spans="5:10" x14ac:dyDescent="0.3">
      <c r="E1716" s="162"/>
      <c r="F1716" s="1"/>
      <c r="G1716" s="163"/>
      <c r="H1716" s="1"/>
      <c r="I1716" s="3"/>
      <c r="J1716" s="163"/>
    </row>
    <row r="1717" spans="5:10" x14ac:dyDescent="0.3">
      <c r="E1717" s="162"/>
      <c r="F1717" s="1"/>
      <c r="G1717" s="163"/>
      <c r="H1717" s="1"/>
      <c r="I1717" s="3"/>
      <c r="J1717" s="163"/>
    </row>
    <row r="1718" spans="5:10" x14ac:dyDescent="0.3">
      <c r="E1718" s="162"/>
      <c r="F1718" s="1"/>
      <c r="G1718" s="163"/>
      <c r="H1718" s="1"/>
      <c r="I1718" s="3"/>
      <c r="J1718" s="163"/>
    </row>
    <row r="1719" spans="5:10" x14ac:dyDescent="0.3">
      <c r="E1719" s="162"/>
      <c r="F1719" s="1"/>
      <c r="G1719" s="163"/>
      <c r="H1719" s="1"/>
      <c r="I1719" s="3"/>
      <c r="J1719" s="163"/>
    </row>
    <row r="1720" spans="5:10" x14ac:dyDescent="0.3">
      <c r="E1720" s="162"/>
      <c r="F1720" s="1"/>
      <c r="G1720" s="163"/>
      <c r="H1720" s="1"/>
      <c r="I1720" s="3"/>
      <c r="J1720" s="163"/>
    </row>
    <row r="1721" spans="5:10" x14ac:dyDescent="0.3">
      <c r="E1721" s="162"/>
      <c r="F1721" s="1"/>
      <c r="G1721" s="163"/>
      <c r="H1721" s="1"/>
      <c r="I1721" s="3"/>
      <c r="J1721" s="163"/>
    </row>
    <row r="1722" spans="5:10" x14ac:dyDescent="0.3">
      <c r="E1722" s="162"/>
      <c r="F1722" s="1"/>
      <c r="G1722" s="163"/>
      <c r="H1722" s="1"/>
      <c r="I1722" s="3"/>
      <c r="J1722" s="163"/>
    </row>
    <row r="1723" spans="5:10" x14ac:dyDescent="0.3">
      <c r="E1723" s="162"/>
      <c r="F1723" s="1"/>
      <c r="G1723" s="163"/>
      <c r="H1723" s="1"/>
      <c r="I1723" s="3"/>
      <c r="J1723" s="163"/>
    </row>
    <row r="1724" spans="5:10" x14ac:dyDescent="0.3">
      <c r="E1724" s="162"/>
      <c r="F1724" s="1"/>
      <c r="G1724" s="163"/>
      <c r="H1724" s="1"/>
      <c r="I1724" s="3"/>
      <c r="J1724" s="163"/>
    </row>
    <row r="1725" spans="5:10" x14ac:dyDescent="0.3">
      <c r="E1725" s="162"/>
      <c r="F1725" s="1"/>
      <c r="G1725" s="163"/>
      <c r="H1725" s="1"/>
      <c r="I1725" s="3"/>
      <c r="J1725" s="163"/>
    </row>
    <row r="1726" spans="5:10" x14ac:dyDescent="0.3">
      <c r="E1726" s="162"/>
      <c r="F1726" s="1"/>
      <c r="G1726" s="163"/>
      <c r="H1726" s="1"/>
      <c r="I1726" s="3"/>
      <c r="J1726" s="163"/>
    </row>
    <row r="1727" spans="5:10" x14ac:dyDescent="0.3">
      <c r="E1727" s="162"/>
      <c r="F1727" s="1"/>
      <c r="G1727" s="163"/>
      <c r="H1727" s="1"/>
      <c r="I1727" s="3"/>
      <c r="J1727" s="163"/>
    </row>
    <row r="1728" spans="5:10" x14ac:dyDescent="0.3">
      <c r="E1728" s="162"/>
      <c r="F1728" s="1"/>
      <c r="G1728" s="163"/>
      <c r="H1728" s="1"/>
      <c r="I1728" s="3"/>
      <c r="J1728" s="163"/>
    </row>
    <row r="1729" spans="5:10" x14ac:dyDescent="0.3">
      <c r="E1729" s="162"/>
      <c r="F1729" s="1"/>
      <c r="G1729" s="163"/>
      <c r="H1729" s="1"/>
      <c r="I1729" s="3"/>
      <c r="J1729" s="163"/>
    </row>
    <row r="1730" spans="5:10" x14ac:dyDescent="0.3">
      <c r="E1730" s="162"/>
      <c r="F1730" s="1"/>
      <c r="G1730" s="163"/>
      <c r="H1730" s="1"/>
      <c r="I1730" s="3"/>
      <c r="J1730" s="163"/>
    </row>
    <row r="1731" spans="5:10" x14ac:dyDescent="0.3">
      <c r="E1731" s="162"/>
      <c r="F1731" s="1"/>
      <c r="G1731" s="163"/>
      <c r="H1731" s="1"/>
      <c r="I1731" s="3"/>
      <c r="J1731" s="163"/>
    </row>
    <row r="1732" spans="5:10" x14ac:dyDescent="0.3">
      <c r="E1732" s="162"/>
      <c r="F1732" s="1"/>
      <c r="G1732" s="163"/>
      <c r="H1732" s="1"/>
      <c r="I1732" s="3"/>
      <c r="J1732" s="163"/>
    </row>
    <row r="1733" spans="5:10" x14ac:dyDescent="0.3">
      <c r="E1733" s="162"/>
      <c r="F1733" s="1"/>
      <c r="G1733" s="163"/>
      <c r="H1733" s="1"/>
      <c r="I1733" s="3"/>
      <c r="J1733" s="163"/>
    </row>
    <row r="1734" spans="5:10" x14ac:dyDescent="0.3">
      <c r="E1734" s="162"/>
      <c r="F1734" s="1"/>
      <c r="G1734" s="163"/>
      <c r="H1734" s="1"/>
      <c r="I1734" s="3"/>
      <c r="J1734" s="163"/>
    </row>
    <row r="1735" spans="5:10" x14ac:dyDescent="0.3">
      <c r="E1735" s="162"/>
      <c r="F1735" s="1"/>
      <c r="G1735" s="163"/>
      <c r="H1735" s="1"/>
      <c r="I1735" s="3"/>
      <c r="J1735" s="163"/>
    </row>
    <row r="1736" spans="5:10" x14ac:dyDescent="0.3">
      <c r="E1736" s="162"/>
      <c r="F1736" s="1"/>
      <c r="G1736" s="163"/>
      <c r="H1736" s="1"/>
      <c r="I1736" s="3"/>
      <c r="J1736" s="163"/>
    </row>
    <row r="1737" spans="5:10" x14ac:dyDescent="0.3">
      <c r="E1737" s="162"/>
      <c r="F1737" s="1"/>
      <c r="G1737" s="163"/>
      <c r="H1737" s="1"/>
      <c r="I1737" s="3"/>
      <c r="J1737" s="163"/>
    </row>
    <row r="1738" spans="5:10" x14ac:dyDescent="0.3">
      <c r="E1738" s="162"/>
      <c r="F1738" s="1"/>
      <c r="G1738" s="163"/>
      <c r="H1738" s="1"/>
      <c r="I1738" s="3"/>
      <c r="J1738" s="163"/>
    </row>
    <row r="1739" spans="5:10" x14ac:dyDescent="0.3">
      <c r="E1739" s="162"/>
      <c r="F1739" s="1"/>
      <c r="G1739" s="163"/>
      <c r="H1739" s="1"/>
      <c r="I1739" s="3"/>
      <c r="J1739" s="163"/>
    </row>
    <row r="1740" spans="5:10" x14ac:dyDescent="0.3">
      <c r="E1740" s="162"/>
      <c r="F1740" s="1"/>
      <c r="G1740" s="163"/>
      <c r="H1740" s="1"/>
      <c r="I1740" s="3"/>
      <c r="J1740" s="163"/>
    </row>
    <row r="1741" spans="5:10" x14ac:dyDescent="0.3">
      <c r="E1741" s="162"/>
      <c r="F1741" s="1"/>
      <c r="G1741" s="163"/>
      <c r="H1741" s="1"/>
      <c r="I1741" s="3"/>
      <c r="J1741" s="163"/>
    </row>
    <row r="1742" spans="5:10" x14ac:dyDescent="0.3">
      <c r="E1742" s="162"/>
      <c r="F1742" s="1"/>
      <c r="G1742" s="163"/>
      <c r="H1742" s="1"/>
      <c r="I1742" s="3"/>
      <c r="J1742" s="163"/>
    </row>
    <row r="1743" spans="5:10" x14ac:dyDescent="0.3">
      <c r="E1743" s="162"/>
      <c r="F1743" s="1"/>
      <c r="G1743" s="163"/>
      <c r="H1743" s="1"/>
      <c r="I1743" s="3"/>
      <c r="J1743" s="163"/>
    </row>
    <row r="1744" spans="5:10" x14ac:dyDescent="0.3">
      <c r="E1744" s="162"/>
      <c r="F1744" s="1"/>
      <c r="G1744" s="163"/>
      <c r="H1744" s="1"/>
      <c r="I1744" s="3"/>
      <c r="J1744" s="163"/>
    </row>
    <row r="1745" spans="5:10" x14ac:dyDescent="0.3">
      <c r="E1745" s="162"/>
      <c r="F1745" s="1"/>
      <c r="G1745" s="163"/>
      <c r="H1745" s="1"/>
      <c r="I1745" s="3"/>
      <c r="J1745" s="163"/>
    </row>
    <row r="1746" spans="5:10" x14ac:dyDescent="0.3">
      <c r="E1746" s="162"/>
      <c r="F1746" s="1"/>
      <c r="G1746" s="163"/>
      <c r="H1746" s="1"/>
      <c r="I1746" s="3"/>
      <c r="J1746" s="163"/>
    </row>
    <row r="1747" spans="5:10" x14ac:dyDescent="0.3">
      <c r="E1747" s="162"/>
      <c r="F1747" s="1"/>
      <c r="G1747" s="163"/>
      <c r="H1747" s="1"/>
      <c r="I1747" s="3"/>
      <c r="J1747" s="163"/>
    </row>
    <row r="1748" spans="5:10" x14ac:dyDescent="0.3">
      <c r="E1748" s="162"/>
      <c r="F1748" s="1"/>
      <c r="G1748" s="163"/>
      <c r="H1748" s="1"/>
      <c r="I1748" s="3"/>
      <c r="J1748" s="163"/>
    </row>
    <row r="1749" spans="5:10" x14ac:dyDescent="0.3">
      <c r="E1749" s="162"/>
      <c r="F1749" s="1"/>
      <c r="G1749" s="163"/>
      <c r="H1749" s="1"/>
      <c r="I1749" s="3"/>
      <c r="J1749" s="163"/>
    </row>
    <row r="1750" spans="5:10" x14ac:dyDescent="0.3">
      <c r="E1750" s="162"/>
      <c r="F1750" s="1"/>
      <c r="G1750" s="163"/>
      <c r="H1750" s="1"/>
      <c r="I1750" s="3"/>
      <c r="J1750" s="163"/>
    </row>
    <row r="1751" spans="5:10" x14ac:dyDescent="0.3">
      <c r="E1751" s="162"/>
      <c r="F1751" s="1"/>
      <c r="G1751" s="163"/>
      <c r="H1751" s="1"/>
      <c r="I1751" s="3"/>
      <c r="J1751" s="163"/>
    </row>
    <row r="1752" spans="5:10" x14ac:dyDescent="0.3">
      <c r="E1752" s="162"/>
      <c r="F1752" s="1"/>
      <c r="G1752" s="163"/>
      <c r="H1752" s="1"/>
      <c r="I1752" s="3"/>
      <c r="J1752" s="163"/>
    </row>
    <row r="1753" spans="5:10" x14ac:dyDescent="0.3">
      <c r="E1753" s="162"/>
      <c r="F1753" s="1"/>
      <c r="G1753" s="163"/>
      <c r="H1753" s="1"/>
      <c r="I1753" s="3"/>
      <c r="J1753" s="163"/>
    </row>
    <row r="1754" spans="5:10" x14ac:dyDescent="0.3">
      <c r="E1754" s="162"/>
      <c r="F1754" s="1"/>
      <c r="G1754" s="163"/>
      <c r="H1754" s="1"/>
      <c r="I1754" s="3"/>
      <c r="J1754" s="163"/>
    </row>
    <row r="1755" spans="5:10" x14ac:dyDescent="0.3">
      <c r="E1755" s="162"/>
      <c r="F1755" s="1"/>
      <c r="G1755" s="163"/>
      <c r="H1755" s="1"/>
      <c r="I1755" s="3"/>
      <c r="J1755" s="163"/>
    </row>
    <row r="1756" spans="5:10" x14ac:dyDescent="0.3">
      <c r="E1756" s="162"/>
      <c r="F1756" s="1"/>
      <c r="G1756" s="163"/>
      <c r="H1756" s="1"/>
      <c r="I1756" s="3"/>
      <c r="J1756" s="163"/>
    </row>
    <row r="1757" spans="5:10" x14ac:dyDescent="0.3">
      <c r="E1757" s="162"/>
      <c r="F1757" s="1"/>
      <c r="G1757" s="163"/>
      <c r="H1757" s="1"/>
      <c r="I1757" s="3"/>
      <c r="J1757" s="163"/>
    </row>
    <row r="1758" spans="5:10" x14ac:dyDescent="0.3">
      <c r="E1758" s="162"/>
      <c r="F1758" s="1"/>
      <c r="G1758" s="163"/>
      <c r="H1758" s="1"/>
      <c r="I1758" s="3"/>
      <c r="J1758" s="163"/>
    </row>
    <row r="1759" spans="5:10" x14ac:dyDescent="0.3">
      <c r="E1759" s="162"/>
      <c r="F1759" s="1"/>
      <c r="G1759" s="163"/>
      <c r="H1759" s="1"/>
      <c r="I1759" s="3"/>
      <c r="J1759" s="163"/>
    </row>
    <row r="1760" spans="5:10" x14ac:dyDescent="0.3">
      <c r="E1760" s="162"/>
      <c r="F1760" s="1"/>
      <c r="G1760" s="163"/>
      <c r="H1760" s="1"/>
      <c r="I1760" s="3"/>
      <c r="J1760" s="163"/>
    </row>
    <row r="1761" spans="5:10" x14ac:dyDescent="0.3">
      <c r="E1761" s="162"/>
      <c r="F1761" s="1"/>
      <c r="G1761" s="163"/>
      <c r="H1761" s="1"/>
      <c r="I1761" s="3"/>
      <c r="J1761" s="163"/>
    </row>
    <row r="1762" spans="5:10" x14ac:dyDescent="0.3">
      <c r="E1762" s="162"/>
      <c r="F1762" s="1"/>
      <c r="G1762" s="163"/>
      <c r="H1762" s="1"/>
      <c r="I1762" s="3"/>
      <c r="J1762" s="163"/>
    </row>
    <row r="1763" spans="5:10" x14ac:dyDescent="0.3">
      <c r="E1763" s="162"/>
      <c r="F1763" s="1"/>
      <c r="G1763" s="163"/>
      <c r="H1763" s="1"/>
      <c r="I1763" s="3"/>
      <c r="J1763" s="163"/>
    </row>
    <row r="1764" spans="5:10" x14ac:dyDescent="0.3">
      <c r="E1764" s="162"/>
      <c r="F1764" s="1"/>
      <c r="G1764" s="163"/>
      <c r="H1764" s="1"/>
      <c r="I1764" s="3"/>
      <c r="J1764" s="163"/>
    </row>
    <row r="1765" spans="5:10" x14ac:dyDescent="0.3">
      <c r="E1765" s="162"/>
      <c r="F1765" s="1"/>
      <c r="G1765" s="163"/>
      <c r="H1765" s="1"/>
      <c r="I1765" s="3"/>
      <c r="J1765" s="163"/>
    </row>
    <row r="1766" spans="5:10" x14ac:dyDescent="0.3">
      <c r="E1766" s="162"/>
      <c r="F1766" s="1"/>
      <c r="G1766" s="163"/>
      <c r="H1766" s="1"/>
      <c r="I1766" s="3"/>
      <c r="J1766" s="163"/>
    </row>
    <row r="1767" spans="5:10" x14ac:dyDescent="0.3">
      <c r="E1767" s="162"/>
      <c r="F1767" s="1"/>
      <c r="G1767" s="163"/>
      <c r="H1767" s="1"/>
      <c r="I1767" s="3"/>
      <c r="J1767" s="163"/>
    </row>
    <row r="1768" spans="5:10" x14ac:dyDescent="0.3">
      <c r="E1768" s="162"/>
      <c r="F1768" s="1"/>
      <c r="G1768" s="163"/>
      <c r="H1768" s="1"/>
      <c r="I1768" s="3"/>
      <c r="J1768" s="163"/>
    </row>
    <row r="1769" spans="5:10" x14ac:dyDescent="0.3">
      <c r="E1769" s="162"/>
      <c r="F1769" s="1"/>
      <c r="G1769" s="163"/>
      <c r="H1769" s="1"/>
      <c r="I1769" s="3"/>
      <c r="J1769" s="163"/>
    </row>
    <row r="1770" spans="5:10" x14ac:dyDescent="0.3">
      <c r="E1770" s="162"/>
      <c r="F1770" s="1"/>
      <c r="G1770" s="163"/>
      <c r="H1770" s="1"/>
      <c r="I1770" s="3"/>
      <c r="J1770" s="163"/>
    </row>
    <row r="1771" spans="5:10" x14ac:dyDescent="0.3">
      <c r="E1771" s="162"/>
      <c r="F1771" s="1"/>
      <c r="G1771" s="163"/>
      <c r="H1771" s="1"/>
      <c r="I1771" s="3"/>
      <c r="J1771" s="163"/>
    </row>
    <row r="1772" spans="5:10" x14ac:dyDescent="0.3">
      <c r="E1772" s="162"/>
      <c r="F1772" s="1"/>
      <c r="G1772" s="163"/>
      <c r="H1772" s="1"/>
      <c r="I1772" s="3"/>
      <c r="J1772" s="163"/>
    </row>
    <row r="1773" spans="5:10" x14ac:dyDescent="0.3">
      <c r="E1773" s="162"/>
      <c r="F1773" s="1"/>
      <c r="G1773" s="163"/>
      <c r="H1773" s="1"/>
      <c r="I1773" s="3"/>
      <c r="J1773" s="163"/>
    </row>
    <row r="1774" spans="5:10" x14ac:dyDescent="0.3">
      <c r="E1774" s="162"/>
      <c r="F1774" s="1"/>
      <c r="G1774" s="163"/>
      <c r="H1774" s="1"/>
      <c r="I1774" s="3"/>
      <c r="J1774" s="163"/>
    </row>
    <row r="1775" spans="5:10" x14ac:dyDescent="0.3">
      <c r="E1775" s="162"/>
      <c r="F1775" s="1"/>
      <c r="G1775" s="163"/>
      <c r="H1775" s="1"/>
      <c r="I1775" s="3"/>
      <c r="J1775" s="163"/>
    </row>
    <row r="1776" spans="5:10" x14ac:dyDescent="0.3">
      <c r="E1776" s="162"/>
      <c r="F1776" s="1"/>
      <c r="G1776" s="163"/>
      <c r="H1776" s="1"/>
      <c r="I1776" s="3"/>
      <c r="J1776" s="163"/>
    </row>
    <row r="1777" spans="5:10" x14ac:dyDescent="0.3">
      <c r="E1777" s="162"/>
      <c r="F1777" s="1"/>
      <c r="G1777" s="163"/>
      <c r="H1777" s="1"/>
      <c r="I1777" s="3"/>
      <c r="J1777" s="163"/>
    </row>
    <row r="1778" spans="5:10" x14ac:dyDescent="0.3">
      <c r="E1778" s="162"/>
      <c r="F1778" s="1"/>
      <c r="G1778" s="163"/>
      <c r="H1778" s="1"/>
      <c r="I1778" s="3"/>
      <c r="J1778" s="163"/>
    </row>
    <row r="1779" spans="5:10" x14ac:dyDescent="0.3">
      <c r="E1779" s="162"/>
      <c r="F1779" s="1"/>
      <c r="G1779" s="163"/>
      <c r="H1779" s="1"/>
      <c r="I1779" s="3"/>
      <c r="J1779" s="163"/>
    </row>
    <row r="1780" spans="5:10" x14ac:dyDescent="0.3">
      <c r="E1780" s="162"/>
      <c r="F1780" s="1"/>
      <c r="G1780" s="163"/>
      <c r="H1780" s="1"/>
      <c r="I1780" s="3"/>
      <c r="J1780" s="163"/>
    </row>
    <row r="1781" spans="5:10" x14ac:dyDescent="0.3">
      <c r="E1781" s="162"/>
      <c r="F1781" s="1"/>
      <c r="G1781" s="163"/>
      <c r="H1781" s="1"/>
      <c r="I1781" s="3"/>
      <c r="J1781" s="163"/>
    </row>
    <row r="1782" spans="5:10" x14ac:dyDescent="0.3">
      <c r="E1782" s="162"/>
      <c r="F1782" s="1"/>
      <c r="G1782" s="163"/>
      <c r="H1782" s="1"/>
      <c r="I1782" s="3"/>
      <c r="J1782" s="163"/>
    </row>
    <row r="1783" spans="5:10" x14ac:dyDescent="0.3">
      <c r="E1783" s="162"/>
      <c r="F1783" s="1"/>
      <c r="G1783" s="163"/>
      <c r="H1783" s="1"/>
      <c r="I1783" s="3"/>
      <c r="J1783" s="163"/>
    </row>
    <row r="1784" spans="5:10" x14ac:dyDescent="0.3">
      <c r="E1784" s="162"/>
      <c r="F1784" s="1"/>
      <c r="G1784" s="163"/>
      <c r="H1784" s="1"/>
      <c r="I1784" s="3"/>
      <c r="J1784" s="163"/>
    </row>
    <row r="1785" spans="5:10" x14ac:dyDescent="0.3">
      <c r="E1785" s="162"/>
      <c r="F1785" s="1"/>
      <c r="G1785" s="163"/>
      <c r="H1785" s="1"/>
      <c r="I1785" s="3"/>
      <c r="J1785" s="163"/>
    </row>
    <row r="1786" spans="5:10" x14ac:dyDescent="0.3">
      <c r="E1786" s="162"/>
      <c r="F1786" s="1"/>
      <c r="G1786" s="163"/>
      <c r="H1786" s="1"/>
      <c r="I1786" s="3"/>
      <c r="J1786" s="163"/>
    </row>
    <row r="1787" spans="5:10" x14ac:dyDescent="0.3">
      <c r="E1787" s="162"/>
      <c r="F1787" s="1"/>
      <c r="G1787" s="163"/>
      <c r="H1787" s="1"/>
      <c r="I1787" s="3"/>
      <c r="J1787" s="163"/>
    </row>
    <row r="1788" spans="5:10" x14ac:dyDescent="0.3">
      <c r="E1788" s="162"/>
      <c r="F1788" s="1"/>
      <c r="G1788" s="163"/>
      <c r="H1788" s="1"/>
      <c r="I1788" s="3"/>
      <c r="J1788" s="163"/>
    </row>
    <row r="1789" spans="5:10" x14ac:dyDescent="0.3">
      <c r="E1789" s="162"/>
      <c r="F1789" s="1"/>
      <c r="G1789" s="163"/>
      <c r="H1789" s="1"/>
      <c r="I1789" s="3"/>
      <c r="J1789" s="163"/>
    </row>
    <row r="1790" spans="5:10" x14ac:dyDescent="0.3">
      <c r="E1790" s="162"/>
      <c r="F1790" s="1"/>
      <c r="G1790" s="163"/>
      <c r="H1790" s="1"/>
      <c r="I1790" s="3"/>
      <c r="J1790" s="163"/>
    </row>
    <row r="1791" spans="5:10" x14ac:dyDescent="0.3">
      <c r="E1791" s="162"/>
      <c r="F1791" s="1"/>
      <c r="G1791" s="163"/>
      <c r="H1791" s="1"/>
      <c r="I1791" s="3"/>
      <c r="J1791" s="163"/>
    </row>
    <row r="1792" spans="5:10" x14ac:dyDescent="0.3">
      <c r="E1792" s="162"/>
      <c r="F1792" s="1"/>
      <c r="G1792" s="163"/>
      <c r="H1792" s="1"/>
      <c r="I1792" s="3"/>
      <c r="J1792" s="163"/>
    </row>
    <row r="1793" spans="5:10" x14ac:dyDescent="0.3">
      <c r="E1793" s="162"/>
      <c r="F1793" s="1"/>
      <c r="G1793" s="163"/>
      <c r="H1793" s="1"/>
      <c r="I1793" s="3"/>
      <c r="J1793" s="163"/>
    </row>
    <row r="1794" spans="5:10" x14ac:dyDescent="0.3">
      <c r="E1794" s="162"/>
      <c r="F1794" s="1"/>
      <c r="G1794" s="163"/>
      <c r="H1794" s="1"/>
      <c r="I1794" s="3"/>
      <c r="J1794" s="163"/>
    </row>
    <row r="1795" spans="5:10" x14ac:dyDescent="0.3">
      <c r="E1795" s="162"/>
      <c r="F1795" s="1"/>
      <c r="G1795" s="163"/>
      <c r="H1795" s="1"/>
      <c r="I1795" s="3"/>
      <c r="J1795" s="163"/>
    </row>
    <row r="1796" spans="5:10" x14ac:dyDescent="0.3">
      <c r="E1796" s="162"/>
      <c r="F1796" s="1"/>
      <c r="G1796" s="163"/>
      <c r="H1796" s="1"/>
      <c r="I1796" s="3"/>
      <c r="J1796" s="163"/>
    </row>
    <row r="1797" spans="5:10" x14ac:dyDescent="0.3">
      <c r="E1797" s="162"/>
      <c r="F1797" s="1"/>
      <c r="G1797" s="163"/>
      <c r="H1797" s="1"/>
      <c r="I1797" s="3"/>
      <c r="J1797" s="163"/>
    </row>
    <row r="1798" spans="5:10" x14ac:dyDescent="0.3">
      <c r="E1798" s="162"/>
      <c r="F1798" s="1"/>
      <c r="G1798" s="163"/>
      <c r="H1798" s="1"/>
      <c r="I1798" s="3"/>
      <c r="J1798" s="163"/>
    </row>
    <row r="1799" spans="5:10" x14ac:dyDescent="0.3">
      <c r="E1799" s="162"/>
      <c r="F1799" s="1"/>
      <c r="G1799" s="163"/>
      <c r="H1799" s="1"/>
      <c r="I1799" s="3"/>
      <c r="J1799" s="163"/>
    </row>
    <row r="1800" spans="5:10" x14ac:dyDescent="0.3">
      <c r="E1800" s="162"/>
      <c r="F1800" s="1"/>
      <c r="G1800" s="163"/>
      <c r="H1800" s="1"/>
      <c r="I1800" s="3"/>
      <c r="J1800" s="163"/>
    </row>
    <row r="1801" spans="5:10" x14ac:dyDescent="0.3">
      <c r="E1801" s="162"/>
      <c r="F1801" s="1"/>
      <c r="G1801" s="163"/>
      <c r="H1801" s="1"/>
      <c r="I1801" s="3"/>
      <c r="J1801" s="163"/>
    </row>
    <row r="1802" spans="5:10" x14ac:dyDescent="0.3">
      <c r="E1802" s="162"/>
      <c r="F1802" s="1"/>
      <c r="G1802" s="163"/>
      <c r="H1802" s="1"/>
      <c r="I1802" s="3"/>
      <c r="J1802" s="163"/>
    </row>
    <row r="1803" spans="5:10" x14ac:dyDescent="0.3">
      <c r="E1803" s="162"/>
      <c r="F1803" s="1"/>
      <c r="G1803" s="163"/>
      <c r="H1803" s="1"/>
      <c r="I1803" s="3"/>
      <c r="J1803" s="163"/>
    </row>
    <row r="1804" spans="5:10" x14ac:dyDescent="0.3">
      <c r="E1804" s="162"/>
      <c r="F1804" s="1"/>
      <c r="G1804" s="163"/>
      <c r="H1804" s="1"/>
      <c r="I1804" s="3"/>
      <c r="J1804" s="163"/>
    </row>
    <row r="1805" spans="5:10" x14ac:dyDescent="0.3">
      <c r="E1805" s="162"/>
      <c r="F1805" s="1"/>
      <c r="G1805" s="163"/>
      <c r="H1805" s="1"/>
      <c r="I1805" s="3"/>
      <c r="J1805" s="163"/>
    </row>
    <row r="1806" spans="5:10" x14ac:dyDescent="0.3">
      <c r="E1806" s="162"/>
      <c r="F1806" s="1"/>
      <c r="G1806" s="163"/>
      <c r="H1806" s="1"/>
      <c r="I1806" s="3"/>
      <c r="J1806" s="163"/>
    </row>
    <row r="1807" spans="5:10" x14ac:dyDescent="0.3">
      <c r="E1807" s="162"/>
      <c r="F1807" s="1"/>
      <c r="G1807" s="163"/>
      <c r="H1807" s="1"/>
      <c r="I1807" s="3"/>
      <c r="J1807" s="163"/>
    </row>
    <row r="1808" spans="5:10" x14ac:dyDescent="0.3">
      <c r="E1808" s="162"/>
      <c r="F1808" s="1"/>
      <c r="G1808" s="163"/>
      <c r="H1808" s="1"/>
      <c r="I1808" s="3"/>
      <c r="J1808" s="163"/>
    </row>
    <row r="1809" spans="5:10" x14ac:dyDescent="0.3">
      <c r="E1809" s="162"/>
      <c r="F1809" s="1"/>
      <c r="G1809" s="163"/>
      <c r="H1809" s="1"/>
      <c r="I1809" s="3"/>
      <c r="J1809" s="163"/>
    </row>
    <row r="1810" spans="5:10" x14ac:dyDescent="0.3">
      <c r="E1810" s="162"/>
      <c r="F1810" s="1"/>
      <c r="G1810" s="163"/>
      <c r="H1810" s="1"/>
      <c r="I1810" s="3"/>
      <c r="J1810" s="163"/>
    </row>
    <row r="1811" spans="5:10" x14ac:dyDescent="0.3">
      <c r="E1811" s="162"/>
      <c r="F1811" s="1"/>
      <c r="G1811" s="163"/>
      <c r="H1811" s="1"/>
      <c r="I1811" s="3"/>
      <c r="J1811" s="163"/>
    </row>
    <row r="1812" spans="5:10" x14ac:dyDescent="0.3">
      <c r="E1812" s="162"/>
      <c r="F1812" s="1"/>
      <c r="G1812" s="163"/>
      <c r="H1812" s="1"/>
      <c r="I1812" s="3"/>
      <c r="J1812" s="163"/>
    </row>
    <row r="1813" spans="5:10" x14ac:dyDescent="0.3">
      <c r="E1813" s="162"/>
      <c r="F1813" s="1"/>
      <c r="G1813" s="163"/>
      <c r="H1813" s="1"/>
      <c r="I1813" s="3"/>
      <c r="J1813" s="163"/>
    </row>
    <row r="1814" spans="5:10" x14ac:dyDescent="0.3">
      <c r="E1814" s="162"/>
      <c r="F1814" s="1"/>
      <c r="G1814" s="163"/>
      <c r="H1814" s="1"/>
      <c r="I1814" s="3"/>
      <c r="J1814" s="163"/>
    </row>
    <row r="1815" spans="5:10" x14ac:dyDescent="0.3">
      <c r="E1815" s="162"/>
      <c r="F1815" s="1"/>
      <c r="G1815" s="163"/>
      <c r="H1815" s="1"/>
      <c r="I1815" s="3"/>
      <c r="J1815" s="163"/>
    </row>
    <row r="1816" spans="5:10" x14ac:dyDescent="0.3">
      <c r="E1816" s="162"/>
      <c r="F1816" s="1"/>
      <c r="G1816" s="163"/>
      <c r="H1816" s="1"/>
      <c r="I1816" s="3"/>
      <c r="J1816" s="163"/>
    </row>
    <row r="1817" spans="5:10" x14ac:dyDescent="0.3">
      <c r="E1817" s="162"/>
      <c r="F1817" s="1"/>
      <c r="G1817" s="163"/>
      <c r="H1817" s="1"/>
      <c r="I1817" s="3"/>
      <c r="J1817" s="163"/>
    </row>
    <row r="1818" spans="5:10" x14ac:dyDescent="0.3">
      <c r="E1818" s="162"/>
      <c r="F1818" s="1"/>
      <c r="G1818" s="163"/>
      <c r="H1818" s="1"/>
      <c r="I1818" s="3"/>
      <c r="J1818" s="163"/>
    </row>
    <row r="1819" spans="5:10" x14ac:dyDescent="0.3">
      <c r="E1819" s="162"/>
      <c r="F1819" s="1"/>
      <c r="G1819" s="163"/>
      <c r="H1819" s="1"/>
      <c r="I1819" s="3"/>
      <c r="J1819" s="163"/>
    </row>
    <row r="1820" spans="5:10" x14ac:dyDescent="0.3">
      <c r="E1820" s="162"/>
      <c r="F1820" s="1"/>
      <c r="G1820" s="163"/>
      <c r="H1820" s="1"/>
      <c r="I1820" s="3"/>
      <c r="J1820" s="163"/>
    </row>
    <row r="1821" spans="5:10" x14ac:dyDescent="0.3">
      <c r="E1821" s="162"/>
      <c r="F1821" s="1"/>
      <c r="G1821" s="163"/>
      <c r="H1821" s="1"/>
      <c r="I1821" s="3"/>
      <c r="J1821" s="163"/>
    </row>
    <row r="1822" spans="5:10" x14ac:dyDescent="0.3">
      <c r="E1822" s="162"/>
      <c r="F1822" s="1"/>
      <c r="G1822" s="163"/>
      <c r="H1822" s="1"/>
      <c r="I1822" s="3"/>
      <c r="J1822" s="163"/>
    </row>
    <row r="1823" spans="5:10" x14ac:dyDescent="0.3">
      <c r="E1823" s="162"/>
      <c r="F1823" s="1"/>
      <c r="G1823" s="163"/>
      <c r="H1823" s="1"/>
      <c r="I1823" s="3"/>
      <c r="J1823" s="163"/>
    </row>
    <row r="1824" spans="5:10" x14ac:dyDescent="0.3">
      <c r="E1824" s="162"/>
      <c r="F1824" s="1"/>
      <c r="G1824" s="163"/>
      <c r="H1824" s="1"/>
      <c r="I1824" s="3"/>
      <c r="J1824" s="163"/>
    </row>
    <row r="1825" spans="5:10" x14ac:dyDescent="0.3">
      <c r="E1825" s="162"/>
      <c r="F1825" s="1"/>
      <c r="G1825" s="163"/>
      <c r="H1825" s="1"/>
      <c r="I1825" s="3"/>
      <c r="J1825" s="163"/>
    </row>
    <row r="1826" spans="5:10" x14ac:dyDescent="0.3">
      <c r="E1826" s="162"/>
      <c r="F1826" s="1"/>
      <c r="G1826" s="163"/>
      <c r="H1826" s="1"/>
      <c r="I1826" s="3"/>
      <c r="J1826" s="163"/>
    </row>
    <row r="1827" spans="5:10" x14ac:dyDescent="0.3">
      <c r="E1827" s="162"/>
      <c r="F1827" s="1"/>
      <c r="G1827" s="163"/>
      <c r="H1827" s="1"/>
      <c r="I1827" s="3"/>
      <c r="J1827" s="163"/>
    </row>
    <row r="1828" spans="5:10" x14ac:dyDescent="0.3">
      <c r="E1828" s="162"/>
      <c r="F1828" s="1"/>
      <c r="G1828" s="163"/>
      <c r="H1828" s="1"/>
      <c r="I1828" s="3"/>
      <c r="J1828" s="163"/>
    </row>
    <row r="1829" spans="5:10" x14ac:dyDescent="0.3">
      <c r="E1829" s="162"/>
      <c r="F1829" s="1"/>
      <c r="G1829" s="163"/>
      <c r="H1829" s="1"/>
      <c r="I1829" s="3"/>
      <c r="J1829" s="163"/>
    </row>
    <row r="1830" spans="5:10" x14ac:dyDescent="0.3">
      <c r="E1830" s="162"/>
      <c r="F1830" s="1"/>
      <c r="G1830" s="163"/>
      <c r="H1830" s="1"/>
      <c r="I1830" s="3"/>
      <c r="J1830" s="163"/>
    </row>
    <row r="1831" spans="5:10" x14ac:dyDescent="0.3">
      <c r="E1831" s="162"/>
      <c r="F1831" s="1"/>
      <c r="G1831" s="163"/>
      <c r="H1831" s="1"/>
      <c r="I1831" s="3"/>
      <c r="J1831" s="163"/>
    </row>
    <row r="1832" spans="5:10" x14ac:dyDescent="0.3">
      <c r="E1832" s="162"/>
      <c r="F1832" s="1"/>
      <c r="G1832" s="163"/>
      <c r="H1832" s="1"/>
      <c r="I1832" s="3"/>
      <c r="J1832" s="163"/>
    </row>
    <row r="1833" spans="5:10" x14ac:dyDescent="0.3">
      <c r="E1833" s="162"/>
      <c r="F1833" s="1"/>
      <c r="G1833" s="163"/>
      <c r="H1833" s="1"/>
      <c r="I1833" s="3"/>
      <c r="J1833" s="163"/>
    </row>
    <row r="1834" spans="5:10" x14ac:dyDescent="0.3">
      <c r="E1834" s="162"/>
      <c r="F1834" s="1"/>
      <c r="G1834" s="163"/>
      <c r="H1834" s="1"/>
      <c r="I1834" s="3"/>
      <c r="J1834" s="163"/>
    </row>
    <row r="1835" spans="5:10" x14ac:dyDescent="0.3">
      <c r="E1835" s="162"/>
      <c r="F1835" s="1"/>
      <c r="G1835" s="163"/>
      <c r="H1835" s="1"/>
      <c r="I1835" s="3"/>
      <c r="J1835" s="163"/>
    </row>
    <row r="1836" spans="5:10" x14ac:dyDescent="0.3">
      <c r="E1836" s="162"/>
      <c r="F1836" s="1"/>
      <c r="G1836" s="163"/>
      <c r="H1836" s="1"/>
      <c r="I1836" s="3"/>
      <c r="J1836" s="163"/>
    </row>
    <row r="1837" spans="5:10" x14ac:dyDescent="0.3">
      <c r="E1837" s="162"/>
      <c r="F1837" s="1"/>
      <c r="G1837" s="163"/>
      <c r="H1837" s="1"/>
      <c r="I1837" s="3"/>
      <c r="J1837" s="163"/>
    </row>
    <row r="1838" spans="5:10" x14ac:dyDescent="0.3">
      <c r="E1838" s="162"/>
      <c r="F1838" s="1"/>
      <c r="G1838" s="163"/>
      <c r="H1838" s="1"/>
      <c r="I1838" s="3"/>
      <c r="J1838" s="163"/>
    </row>
    <row r="1839" spans="5:10" x14ac:dyDescent="0.3">
      <c r="E1839" s="162"/>
      <c r="F1839" s="1"/>
      <c r="G1839" s="163"/>
      <c r="H1839" s="1"/>
      <c r="I1839" s="3"/>
      <c r="J1839" s="163"/>
    </row>
    <row r="1840" spans="5:10" x14ac:dyDescent="0.3">
      <c r="E1840" s="162"/>
      <c r="F1840" s="1"/>
      <c r="G1840" s="163"/>
      <c r="H1840" s="1"/>
      <c r="I1840" s="3"/>
      <c r="J1840" s="163"/>
    </row>
    <row r="1841" spans="5:10" x14ac:dyDescent="0.3">
      <c r="E1841" s="162"/>
      <c r="F1841" s="1"/>
      <c r="G1841" s="163"/>
      <c r="H1841" s="1"/>
      <c r="I1841" s="3"/>
      <c r="J1841" s="163"/>
    </row>
    <row r="1842" spans="5:10" x14ac:dyDescent="0.3">
      <c r="E1842" s="162"/>
      <c r="F1842" s="1"/>
      <c r="G1842" s="163"/>
      <c r="H1842" s="1"/>
      <c r="I1842" s="3"/>
      <c r="J1842" s="163"/>
    </row>
    <row r="1843" spans="5:10" x14ac:dyDescent="0.3">
      <c r="E1843" s="162"/>
      <c r="F1843" s="1"/>
      <c r="G1843" s="163"/>
      <c r="H1843" s="1"/>
      <c r="I1843" s="3"/>
      <c r="J1843" s="163"/>
    </row>
    <row r="1844" spans="5:10" x14ac:dyDescent="0.3">
      <c r="E1844" s="162"/>
      <c r="F1844" s="1"/>
      <c r="G1844" s="163"/>
      <c r="H1844" s="1"/>
      <c r="I1844" s="3"/>
      <c r="J1844" s="163"/>
    </row>
    <row r="1845" spans="5:10" x14ac:dyDescent="0.3">
      <c r="E1845" s="162"/>
      <c r="F1845" s="1"/>
      <c r="G1845" s="163"/>
      <c r="H1845" s="1"/>
      <c r="I1845" s="3"/>
      <c r="J1845" s="163"/>
    </row>
    <row r="1846" spans="5:10" x14ac:dyDescent="0.3">
      <c r="E1846" s="162"/>
      <c r="F1846" s="1"/>
      <c r="G1846" s="163"/>
      <c r="H1846" s="1"/>
      <c r="I1846" s="3"/>
      <c r="J1846" s="163"/>
    </row>
    <row r="1847" spans="5:10" x14ac:dyDescent="0.3">
      <c r="E1847" s="162"/>
      <c r="F1847" s="1"/>
      <c r="G1847" s="163"/>
      <c r="H1847" s="1"/>
      <c r="I1847" s="3"/>
      <c r="J1847" s="163"/>
    </row>
    <row r="1848" spans="5:10" x14ac:dyDescent="0.3">
      <c r="E1848" s="162"/>
      <c r="F1848" s="1"/>
      <c r="G1848" s="163"/>
      <c r="H1848" s="1"/>
      <c r="I1848" s="3"/>
      <c r="J1848" s="163"/>
    </row>
    <row r="1849" spans="5:10" x14ac:dyDescent="0.3">
      <c r="E1849" s="162"/>
      <c r="F1849" s="1"/>
      <c r="G1849" s="163"/>
      <c r="H1849" s="1"/>
      <c r="I1849" s="3"/>
      <c r="J1849" s="163"/>
    </row>
    <row r="1850" spans="5:10" x14ac:dyDescent="0.3">
      <c r="E1850" s="162"/>
      <c r="F1850" s="1"/>
      <c r="G1850" s="163"/>
      <c r="H1850" s="1"/>
      <c r="I1850" s="3"/>
      <c r="J1850" s="163"/>
    </row>
    <row r="1851" spans="5:10" x14ac:dyDescent="0.3">
      <c r="E1851" s="162"/>
      <c r="F1851" s="1"/>
      <c r="G1851" s="163"/>
      <c r="H1851" s="1"/>
      <c r="I1851" s="3"/>
      <c r="J1851" s="163"/>
    </row>
    <row r="1852" spans="5:10" x14ac:dyDescent="0.3">
      <c r="E1852" s="162"/>
      <c r="F1852" s="1"/>
      <c r="G1852" s="163"/>
      <c r="H1852" s="1"/>
      <c r="I1852" s="3"/>
      <c r="J1852" s="163"/>
    </row>
    <row r="1853" spans="5:10" x14ac:dyDescent="0.3">
      <c r="E1853" s="162"/>
      <c r="F1853" s="1"/>
      <c r="G1853" s="163"/>
      <c r="H1853" s="1"/>
      <c r="I1853" s="3"/>
      <c r="J1853" s="163"/>
    </row>
    <row r="1854" spans="5:10" x14ac:dyDescent="0.3">
      <c r="E1854" s="162"/>
      <c r="F1854" s="1"/>
      <c r="G1854" s="163"/>
      <c r="H1854" s="1"/>
      <c r="I1854" s="3"/>
      <c r="J1854" s="163"/>
    </row>
    <row r="1855" spans="5:10" x14ac:dyDescent="0.3">
      <c r="E1855" s="162"/>
      <c r="F1855" s="1"/>
      <c r="G1855" s="163"/>
      <c r="H1855" s="1"/>
      <c r="I1855" s="3"/>
      <c r="J1855" s="163"/>
    </row>
    <row r="1856" spans="5:10" x14ac:dyDescent="0.3">
      <c r="E1856" s="162"/>
      <c r="F1856" s="1"/>
      <c r="G1856" s="163"/>
      <c r="H1856" s="1"/>
      <c r="I1856" s="3"/>
      <c r="J1856" s="163"/>
    </row>
    <row r="1857" spans="5:10" x14ac:dyDescent="0.3">
      <c r="E1857" s="162"/>
      <c r="F1857" s="1"/>
      <c r="G1857" s="163"/>
      <c r="H1857" s="1"/>
      <c r="I1857" s="3"/>
      <c r="J1857" s="163"/>
    </row>
    <row r="1858" spans="5:10" x14ac:dyDescent="0.3">
      <c r="E1858" s="162"/>
      <c r="F1858" s="1"/>
      <c r="G1858" s="163"/>
      <c r="H1858" s="1"/>
      <c r="I1858" s="3"/>
      <c r="J1858" s="163"/>
    </row>
    <row r="1859" spans="5:10" x14ac:dyDescent="0.3">
      <c r="E1859" s="162"/>
      <c r="F1859" s="1"/>
      <c r="G1859" s="163"/>
      <c r="H1859" s="1"/>
      <c r="I1859" s="3"/>
      <c r="J1859" s="163"/>
    </row>
    <row r="1860" spans="5:10" x14ac:dyDescent="0.3">
      <c r="E1860" s="162"/>
      <c r="F1860" s="1"/>
      <c r="G1860" s="163"/>
      <c r="H1860" s="1"/>
      <c r="I1860" s="3"/>
      <c r="J1860" s="163"/>
    </row>
    <row r="1861" spans="5:10" x14ac:dyDescent="0.3">
      <c r="E1861" s="162"/>
      <c r="F1861" s="1"/>
      <c r="G1861" s="163"/>
      <c r="H1861" s="1"/>
      <c r="I1861" s="3"/>
      <c r="J1861" s="163"/>
    </row>
    <row r="1862" spans="5:10" x14ac:dyDescent="0.3">
      <c r="E1862" s="162"/>
      <c r="F1862" s="1"/>
      <c r="G1862" s="163"/>
      <c r="H1862" s="1"/>
      <c r="I1862" s="3"/>
      <c r="J1862" s="163"/>
    </row>
    <row r="1863" spans="5:10" x14ac:dyDescent="0.3">
      <c r="E1863" s="162"/>
      <c r="F1863" s="1"/>
      <c r="G1863" s="163"/>
      <c r="H1863" s="1"/>
      <c r="I1863" s="3"/>
      <c r="J1863" s="163"/>
    </row>
    <row r="1864" spans="5:10" x14ac:dyDescent="0.3">
      <c r="E1864" s="162"/>
      <c r="F1864" s="1"/>
      <c r="G1864" s="163"/>
      <c r="H1864" s="1"/>
      <c r="I1864" s="3"/>
      <c r="J1864" s="163"/>
    </row>
    <row r="1865" spans="5:10" x14ac:dyDescent="0.3">
      <c r="E1865" s="162"/>
      <c r="F1865" s="1"/>
      <c r="G1865" s="163"/>
      <c r="H1865" s="1"/>
      <c r="I1865" s="3"/>
      <c r="J1865" s="163"/>
    </row>
    <row r="1866" spans="5:10" x14ac:dyDescent="0.3">
      <c r="E1866" s="162"/>
      <c r="F1866" s="1"/>
      <c r="G1866" s="163"/>
      <c r="H1866" s="1"/>
      <c r="I1866" s="3"/>
      <c r="J1866" s="163"/>
    </row>
    <row r="1867" spans="5:10" x14ac:dyDescent="0.3">
      <c r="E1867" s="162"/>
      <c r="F1867" s="1"/>
      <c r="G1867" s="163"/>
      <c r="H1867" s="1"/>
      <c r="I1867" s="3"/>
      <c r="J1867" s="163"/>
    </row>
    <row r="1868" spans="5:10" x14ac:dyDescent="0.3">
      <c r="E1868" s="162"/>
      <c r="F1868" s="1"/>
      <c r="G1868" s="163"/>
      <c r="H1868" s="1"/>
      <c r="I1868" s="3"/>
      <c r="J1868" s="163"/>
    </row>
    <row r="1869" spans="5:10" x14ac:dyDescent="0.3">
      <c r="E1869" s="162"/>
      <c r="F1869" s="1"/>
      <c r="G1869" s="163"/>
      <c r="H1869" s="1"/>
      <c r="I1869" s="3"/>
      <c r="J1869" s="163"/>
    </row>
    <row r="1870" spans="5:10" x14ac:dyDescent="0.3">
      <c r="E1870" s="162"/>
      <c r="F1870" s="1"/>
      <c r="G1870" s="163"/>
      <c r="H1870" s="1"/>
      <c r="I1870" s="3"/>
      <c r="J1870" s="163"/>
    </row>
    <row r="1871" spans="5:10" x14ac:dyDescent="0.3">
      <c r="E1871" s="162"/>
      <c r="F1871" s="1"/>
      <c r="G1871" s="163"/>
      <c r="H1871" s="1"/>
      <c r="I1871" s="3"/>
      <c r="J1871" s="163"/>
    </row>
    <row r="1872" spans="5:10" x14ac:dyDescent="0.3">
      <c r="E1872" s="162"/>
      <c r="F1872" s="1"/>
      <c r="G1872" s="163"/>
      <c r="H1872" s="1"/>
      <c r="I1872" s="3"/>
      <c r="J1872" s="163"/>
    </row>
    <row r="1873" spans="5:10" x14ac:dyDescent="0.3">
      <c r="E1873" s="162"/>
      <c r="F1873" s="1"/>
      <c r="G1873" s="163"/>
      <c r="H1873" s="1"/>
      <c r="I1873" s="3"/>
      <c r="J1873" s="163"/>
    </row>
    <row r="1874" spans="5:10" x14ac:dyDescent="0.3">
      <c r="E1874" s="162"/>
      <c r="F1874" s="1"/>
      <c r="G1874" s="163"/>
      <c r="H1874" s="1"/>
      <c r="I1874" s="3"/>
      <c r="J1874" s="163"/>
    </row>
    <row r="1875" spans="5:10" x14ac:dyDescent="0.3">
      <c r="E1875" s="162"/>
      <c r="F1875" s="1"/>
      <c r="G1875" s="163"/>
      <c r="H1875" s="1"/>
      <c r="I1875" s="3"/>
      <c r="J1875" s="163"/>
    </row>
    <row r="1876" spans="5:10" x14ac:dyDescent="0.3">
      <c r="E1876" s="162"/>
      <c r="F1876" s="1"/>
      <c r="G1876" s="163"/>
      <c r="H1876" s="1"/>
      <c r="I1876" s="3"/>
      <c r="J1876" s="163"/>
    </row>
    <row r="1877" spans="5:10" x14ac:dyDescent="0.3">
      <c r="E1877" s="162"/>
      <c r="F1877" s="1"/>
      <c r="G1877" s="163"/>
      <c r="H1877" s="1"/>
      <c r="I1877" s="3"/>
      <c r="J1877" s="163"/>
    </row>
    <row r="1878" spans="5:10" x14ac:dyDescent="0.3">
      <c r="E1878" s="162"/>
      <c r="F1878" s="1"/>
      <c r="G1878" s="163"/>
      <c r="H1878" s="1"/>
      <c r="I1878" s="3"/>
      <c r="J1878" s="163"/>
    </row>
    <row r="1879" spans="5:10" x14ac:dyDescent="0.3">
      <c r="E1879" s="162"/>
      <c r="F1879" s="1"/>
      <c r="G1879" s="163"/>
      <c r="H1879" s="1"/>
      <c r="I1879" s="3"/>
      <c r="J1879" s="163"/>
    </row>
    <row r="1880" spans="5:10" x14ac:dyDescent="0.3">
      <c r="E1880" s="162"/>
      <c r="F1880" s="1"/>
      <c r="G1880" s="163"/>
      <c r="H1880" s="1"/>
      <c r="I1880" s="3"/>
      <c r="J1880" s="163"/>
    </row>
    <row r="1881" spans="5:10" x14ac:dyDescent="0.3">
      <c r="E1881" s="162"/>
      <c r="F1881" s="1"/>
      <c r="G1881" s="163"/>
      <c r="H1881" s="1"/>
      <c r="I1881" s="3"/>
      <c r="J1881" s="163"/>
    </row>
    <row r="1882" spans="5:10" x14ac:dyDescent="0.3">
      <c r="E1882" s="162"/>
      <c r="F1882" s="1"/>
      <c r="G1882" s="163"/>
      <c r="H1882" s="1"/>
      <c r="I1882" s="3"/>
      <c r="J1882" s="163"/>
    </row>
    <row r="1883" spans="5:10" x14ac:dyDescent="0.3">
      <c r="E1883" s="162"/>
      <c r="F1883" s="1"/>
      <c r="G1883" s="163"/>
      <c r="H1883" s="1"/>
      <c r="I1883" s="3"/>
      <c r="J1883" s="163"/>
    </row>
    <row r="1884" spans="5:10" x14ac:dyDescent="0.3">
      <c r="E1884" s="162"/>
      <c r="F1884" s="1"/>
      <c r="G1884" s="163"/>
      <c r="H1884" s="1"/>
      <c r="I1884" s="3"/>
      <c r="J1884" s="163"/>
    </row>
    <row r="1885" spans="5:10" x14ac:dyDescent="0.3">
      <c r="E1885" s="162"/>
      <c r="F1885" s="1"/>
      <c r="G1885" s="163"/>
      <c r="H1885" s="1"/>
      <c r="I1885" s="3"/>
      <c r="J1885" s="163"/>
    </row>
    <row r="1886" spans="5:10" x14ac:dyDescent="0.3">
      <c r="E1886" s="162"/>
      <c r="F1886" s="1"/>
      <c r="G1886" s="163"/>
      <c r="H1886" s="1"/>
      <c r="I1886" s="3"/>
      <c r="J1886" s="163"/>
    </row>
    <row r="1887" spans="5:10" x14ac:dyDescent="0.3">
      <c r="E1887" s="162"/>
      <c r="F1887" s="1"/>
      <c r="G1887" s="163"/>
      <c r="H1887" s="1"/>
      <c r="I1887" s="3"/>
      <c r="J1887" s="163"/>
    </row>
    <row r="1888" spans="5:10" x14ac:dyDescent="0.3">
      <c r="E1888" s="162"/>
      <c r="F1888" s="1"/>
      <c r="G1888" s="163"/>
      <c r="H1888" s="1"/>
      <c r="I1888" s="3"/>
      <c r="J1888" s="163"/>
    </row>
    <row r="1889" spans="5:10" x14ac:dyDescent="0.3">
      <c r="E1889" s="162"/>
      <c r="F1889" s="1"/>
      <c r="G1889" s="163"/>
      <c r="H1889" s="1"/>
      <c r="I1889" s="3"/>
      <c r="J1889" s="163"/>
    </row>
    <row r="1890" spans="5:10" x14ac:dyDescent="0.3">
      <c r="E1890" s="162"/>
      <c r="F1890" s="1"/>
      <c r="G1890" s="163"/>
      <c r="H1890" s="1"/>
      <c r="I1890" s="3"/>
      <c r="J1890" s="163"/>
    </row>
    <row r="1891" spans="5:10" x14ac:dyDescent="0.3">
      <c r="E1891" s="162"/>
      <c r="F1891" s="1"/>
      <c r="G1891" s="163"/>
      <c r="H1891" s="1"/>
      <c r="I1891" s="3"/>
      <c r="J1891" s="163"/>
    </row>
    <row r="1892" spans="5:10" x14ac:dyDescent="0.3">
      <c r="E1892" s="162"/>
      <c r="F1892" s="1"/>
      <c r="G1892" s="163"/>
      <c r="H1892" s="1"/>
      <c r="I1892" s="3"/>
      <c r="J1892" s="163"/>
    </row>
    <row r="1893" spans="5:10" x14ac:dyDescent="0.3">
      <c r="E1893" s="162"/>
      <c r="F1893" s="1"/>
      <c r="G1893" s="163"/>
      <c r="H1893" s="1"/>
      <c r="I1893" s="3"/>
      <c r="J1893" s="163"/>
    </row>
    <row r="1894" spans="5:10" x14ac:dyDescent="0.3">
      <c r="E1894" s="162"/>
      <c r="F1894" s="1"/>
      <c r="G1894" s="163"/>
      <c r="H1894" s="1"/>
      <c r="I1894" s="3"/>
      <c r="J1894" s="163"/>
    </row>
    <row r="1895" spans="5:10" x14ac:dyDescent="0.3">
      <c r="E1895" s="162"/>
      <c r="F1895" s="1"/>
      <c r="G1895" s="163"/>
      <c r="H1895" s="1"/>
      <c r="I1895" s="3"/>
      <c r="J1895" s="163"/>
    </row>
    <row r="1896" spans="5:10" x14ac:dyDescent="0.3">
      <c r="E1896" s="162"/>
      <c r="F1896" s="1"/>
      <c r="G1896" s="163"/>
      <c r="H1896" s="1"/>
      <c r="I1896" s="3"/>
      <c r="J1896" s="163"/>
    </row>
    <row r="1897" spans="5:10" x14ac:dyDescent="0.3">
      <c r="E1897" s="162"/>
      <c r="F1897" s="1"/>
      <c r="G1897" s="163"/>
      <c r="H1897" s="1"/>
      <c r="I1897" s="3"/>
      <c r="J1897" s="163"/>
    </row>
    <row r="1898" spans="5:10" x14ac:dyDescent="0.3">
      <c r="E1898" s="162"/>
      <c r="F1898" s="1"/>
      <c r="G1898" s="163"/>
      <c r="H1898" s="1"/>
      <c r="I1898" s="3"/>
      <c r="J1898" s="163"/>
    </row>
    <row r="1899" spans="5:10" x14ac:dyDescent="0.3">
      <c r="E1899" s="162"/>
      <c r="F1899" s="1"/>
      <c r="G1899" s="163"/>
      <c r="H1899" s="1"/>
      <c r="I1899" s="3"/>
      <c r="J1899" s="163"/>
    </row>
    <row r="1900" spans="5:10" x14ac:dyDescent="0.3">
      <c r="E1900" s="162"/>
      <c r="F1900" s="1"/>
      <c r="G1900" s="163"/>
      <c r="H1900" s="1"/>
      <c r="I1900" s="3"/>
      <c r="J1900" s="163"/>
    </row>
    <row r="1901" spans="5:10" x14ac:dyDescent="0.3">
      <c r="E1901" s="162"/>
      <c r="F1901" s="1"/>
      <c r="G1901" s="163"/>
      <c r="H1901" s="1"/>
      <c r="I1901" s="3"/>
      <c r="J1901" s="163"/>
    </row>
    <row r="1902" spans="5:10" x14ac:dyDescent="0.3">
      <c r="E1902" s="162"/>
      <c r="F1902" s="1"/>
      <c r="G1902" s="163"/>
      <c r="H1902" s="1"/>
      <c r="I1902" s="3"/>
      <c r="J1902" s="163"/>
    </row>
    <row r="1903" spans="5:10" x14ac:dyDescent="0.3">
      <c r="E1903" s="162"/>
      <c r="F1903" s="1"/>
      <c r="G1903" s="163"/>
      <c r="H1903" s="1"/>
      <c r="I1903" s="3"/>
      <c r="J1903" s="163"/>
    </row>
    <row r="1904" spans="5:10" x14ac:dyDescent="0.3">
      <c r="E1904" s="162"/>
      <c r="F1904" s="1"/>
      <c r="G1904" s="163"/>
      <c r="H1904" s="1"/>
      <c r="I1904" s="3"/>
      <c r="J1904" s="163"/>
    </row>
    <row r="1905" spans="5:10" x14ac:dyDescent="0.3">
      <c r="E1905" s="162"/>
      <c r="F1905" s="1"/>
      <c r="G1905" s="163"/>
      <c r="H1905" s="1"/>
      <c r="I1905" s="3"/>
      <c r="J1905" s="163"/>
    </row>
    <row r="1906" spans="5:10" x14ac:dyDescent="0.3">
      <c r="E1906" s="162"/>
      <c r="F1906" s="1"/>
      <c r="G1906" s="163"/>
      <c r="H1906" s="1"/>
      <c r="I1906" s="3"/>
      <c r="J1906" s="163"/>
    </row>
    <row r="1907" spans="5:10" x14ac:dyDescent="0.3">
      <c r="E1907" s="162"/>
      <c r="F1907" s="1"/>
      <c r="G1907" s="163"/>
      <c r="H1907" s="1"/>
      <c r="I1907" s="3"/>
      <c r="J1907" s="163"/>
    </row>
    <row r="1908" spans="5:10" x14ac:dyDescent="0.3">
      <c r="E1908" s="162"/>
      <c r="F1908" s="1"/>
      <c r="G1908" s="163"/>
      <c r="H1908" s="1"/>
      <c r="I1908" s="3"/>
      <c r="J1908" s="163"/>
    </row>
    <row r="1909" spans="5:10" x14ac:dyDescent="0.3">
      <c r="E1909" s="162"/>
      <c r="F1909" s="1"/>
      <c r="G1909" s="163"/>
      <c r="H1909" s="1"/>
      <c r="I1909" s="3"/>
      <c r="J1909" s="163"/>
    </row>
    <row r="1910" spans="5:10" x14ac:dyDescent="0.3">
      <c r="E1910" s="162"/>
      <c r="F1910" s="1"/>
      <c r="G1910" s="163"/>
      <c r="H1910" s="1"/>
      <c r="I1910" s="3"/>
      <c r="J1910" s="163"/>
    </row>
    <row r="1911" spans="5:10" x14ac:dyDescent="0.3">
      <c r="E1911" s="162"/>
      <c r="F1911" s="1"/>
      <c r="G1911" s="163"/>
      <c r="H1911" s="1"/>
      <c r="I1911" s="3"/>
      <c r="J1911" s="163"/>
    </row>
    <row r="1912" spans="5:10" x14ac:dyDescent="0.3">
      <c r="E1912" s="162"/>
      <c r="F1912" s="1"/>
      <c r="G1912" s="163"/>
      <c r="H1912" s="1"/>
      <c r="I1912" s="3"/>
      <c r="J1912" s="163"/>
    </row>
    <row r="1913" spans="5:10" x14ac:dyDescent="0.3">
      <c r="E1913" s="162"/>
      <c r="F1913" s="1"/>
      <c r="G1913" s="163"/>
      <c r="H1913" s="1"/>
      <c r="I1913" s="3"/>
      <c r="J1913" s="163"/>
    </row>
    <row r="1914" spans="5:10" x14ac:dyDescent="0.3">
      <c r="E1914" s="162"/>
      <c r="F1914" s="1"/>
      <c r="G1914" s="163"/>
      <c r="H1914" s="1"/>
      <c r="I1914" s="3"/>
      <c r="J1914" s="163"/>
    </row>
    <row r="1915" spans="5:10" x14ac:dyDescent="0.3">
      <c r="E1915" s="162"/>
      <c r="F1915" s="1"/>
      <c r="G1915" s="163"/>
      <c r="H1915" s="1"/>
      <c r="I1915" s="3"/>
      <c r="J1915" s="163"/>
    </row>
    <row r="1916" spans="5:10" x14ac:dyDescent="0.3">
      <c r="E1916" s="162"/>
      <c r="F1916" s="1"/>
      <c r="G1916" s="163"/>
      <c r="H1916" s="1"/>
      <c r="I1916" s="3"/>
      <c r="J1916" s="163"/>
    </row>
    <row r="1917" spans="5:10" x14ac:dyDescent="0.3">
      <c r="E1917" s="162"/>
      <c r="F1917" s="1"/>
      <c r="G1917" s="163"/>
      <c r="H1917" s="1"/>
      <c r="I1917" s="3"/>
      <c r="J1917" s="163"/>
    </row>
    <row r="1918" spans="5:10" x14ac:dyDescent="0.3">
      <c r="E1918" s="162"/>
      <c r="F1918" s="1"/>
      <c r="G1918" s="163"/>
      <c r="H1918" s="1"/>
      <c r="I1918" s="3"/>
      <c r="J1918" s="163"/>
    </row>
    <row r="1919" spans="5:10" x14ac:dyDescent="0.3">
      <c r="E1919" s="162"/>
      <c r="F1919" s="1"/>
      <c r="G1919" s="163"/>
      <c r="H1919" s="1"/>
      <c r="I1919" s="3"/>
      <c r="J1919" s="163"/>
    </row>
    <row r="1920" spans="5:10" x14ac:dyDescent="0.3">
      <c r="E1920" s="162"/>
      <c r="F1920" s="1"/>
      <c r="G1920" s="163"/>
      <c r="H1920" s="1"/>
      <c r="I1920" s="3"/>
      <c r="J1920" s="163"/>
    </row>
    <row r="1921" spans="5:10" x14ac:dyDescent="0.3">
      <c r="E1921" s="162"/>
      <c r="F1921" s="1"/>
      <c r="G1921" s="163"/>
      <c r="H1921" s="1"/>
      <c r="I1921" s="3"/>
      <c r="J1921" s="163"/>
    </row>
    <row r="1922" spans="5:10" x14ac:dyDescent="0.3">
      <c r="E1922" s="162"/>
      <c r="F1922" s="1"/>
      <c r="G1922" s="163"/>
      <c r="H1922" s="1"/>
      <c r="I1922" s="3"/>
      <c r="J1922" s="163"/>
    </row>
    <row r="1923" spans="5:10" x14ac:dyDescent="0.3">
      <c r="E1923" s="162"/>
      <c r="F1923" s="1"/>
      <c r="G1923" s="163"/>
      <c r="H1923" s="1"/>
      <c r="I1923" s="3"/>
      <c r="J1923" s="163"/>
    </row>
    <row r="1924" spans="5:10" x14ac:dyDescent="0.3">
      <c r="E1924" s="162"/>
      <c r="F1924" s="1"/>
      <c r="G1924" s="163"/>
      <c r="H1924" s="1"/>
      <c r="I1924" s="3"/>
      <c r="J1924" s="163"/>
    </row>
    <row r="1925" spans="5:10" x14ac:dyDescent="0.3">
      <c r="E1925" s="162"/>
      <c r="F1925" s="1"/>
      <c r="G1925" s="163"/>
      <c r="H1925" s="1"/>
      <c r="I1925" s="3"/>
      <c r="J1925" s="163"/>
    </row>
    <row r="1926" spans="5:10" x14ac:dyDescent="0.3">
      <c r="E1926" s="162"/>
      <c r="F1926" s="1"/>
      <c r="G1926" s="163"/>
      <c r="H1926" s="1"/>
      <c r="I1926" s="3"/>
      <c r="J1926" s="163"/>
    </row>
    <row r="1927" spans="5:10" x14ac:dyDescent="0.3">
      <c r="E1927" s="162"/>
      <c r="F1927" s="1"/>
      <c r="G1927" s="163"/>
      <c r="H1927" s="1"/>
      <c r="I1927" s="3"/>
      <c r="J1927" s="163"/>
    </row>
    <row r="1928" spans="5:10" x14ac:dyDescent="0.3">
      <c r="E1928" s="162"/>
      <c r="F1928" s="1"/>
      <c r="G1928" s="163"/>
      <c r="H1928" s="1"/>
      <c r="I1928" s="3"/>
      <c r="J1928" s="163"/>
    </row>
    <row r="1929" spans="5:10" x14ac:dyDescent="0.3">
      <c r="E1929" s="162"/>
      <c r="F1929" s="1"/>
      <c r="G1929" s="163"/>
      <c r="H1929" s="1"/>
      <c r="I1929" s="3"/>
      <c r="J1929" s="163"/>
    </row>
    <row r="1930" spans="5:10" x14ac:dyDescent="0.3">
      <c r="E1930" s="162"/>
      <c r="F1930" s="1"/>
      <c r="G1930" s="163"/>
      <c r="H1930" s="1"/>
      <c r="I1930" s="3"/>
      <c r="J1930" s="163"/>
    </row>
    <row r="1931" spans="5:10" x14ac:dyDescent="0.3">
      <c r="E1931" s="162"/>
      <c r="F1931" s="1"/>
      <c r="G1931" s="163"/>
      <c r="H1931" s="1"/>
      <c r="I1931" s="3"/>
      <c r="J1931" s="163"/>
    </row>
    <row r="1932" spans="5:10" x14ac:dyDescent="0.3">
      <c r="E1932" s="162"/>
      <c r="F1932" s="1"/>
      <c r="G1932" s="163"/>
      <c r="H1932" s="1"/>
      <c r="I1932" s="3"/>
      <c r="J1932" s="163"/>
    </row>
    <row r="1933" spans="5:10" x14ac:dyDescent="0.3">
      <c r="E1933" s="162"/>
      <c r="F1933" s="1"/>
      <c r="G1933" s="163"/>
      <c r="H1933" s="1"/>
      <c r="I1933" s="3"/>
      <c r="J1933" s="163"/>
    </row>
    <row r="1934" spans="5:10" x14ac:dyDescent="0.3">
      <c r="E1934" s="162"/>
      <c r="F1934" s="1"/>
      <c r="G1934" s="163"/>
      <c r="H1934" s="1"/>
      <c r="I1934" s="3"/>
      <c r="J1934" s="163"/>
    </row>
    <row r="1935" spans="5:10" x14ac:dyDescent="0.3">
      <c r="E1935" s="162"/>
      <c r="F1935" s="1"/>
      <c r="G1935" s="163"/>
      <c r="H1935" s="1"/>
      <c r="I1935" s="3"/>
      <c r="J1935" s="163"/>
    </row>
    <row r="1936" spans="5:10" x14ac:dyDescent="0.3">
      <c r="E1936" s="162"/>
      <c r="F1936" s="1"/>
      <c r="G1936" s="163"/>
      <c r="H1936" s="1"/>
      <c r="I1936" s="3"/>
      <c r="J1936" s="163"/>
    </row>
    <row r="1937" spans="5:10" x14ac:dyDescent="0.3">
      <c r="E1937" s="162"/>
      <c r="F1937" s="1"/>
      <c r="G1937" s="163"/>
      <c r="H1937" s="1"/>
      <c r="I1937" s="3"/>
      <c r="J1937" s="163"/>
    </row>
    <row r="1938" spans="5:10" x14ac:dyDescent="0.3">
      <c r="E1938" s="162"/>
      <c r="F1938" s="1"/>
      <c r="G1938" s="163"/>
      <c r="H1938" s="1"/>
      <c r="I1938" s="3"/>
      <c r="J1938" s="163"/>
    </row>
    <row r="1939" spans="5:10" x14ac:dyDescent="0.3">
      <c r="E1939" s="162"/>
      <c r="F1939" s="1"/>
      <c r="G1939" s="163"/>
      <c r="H1939" s="1"/>
      <c r="I1939" s="3"/>
      <c r="J1939" s="163"/>
    </row>
    <row r="1940" spans="5:10" x14ac:dyDescent="0.3">
      <c r="E1940" s="162"/>
      <c r="F1940" s="1"/>
      <c r="G1940" s="163"/>
      <c r="H1940" s="1"/>
      <c r="I1940" s="3"/>
      <c r="J1940" s="163"/>
    </row>
    <row r="1941" spans="5:10" x14ac:dyDescent="0.3">
      <c r="E1941" s="162"/>
      <c r="F1941" s="1"/>
      <c r="G1941" s="163"/>
      <c r="H1941" s="1"/>
      <c r="I1941" s="3"/>
      <c r="J1941" s="163"/>
    </row>
    <row r="1942" spans="5:10" x14ac:dyDescent="0.3">
      <c r="E1942" s="162"/>
      <c r="F1942" s="1"/>
      <c r="G1942" s="163"/>
      <c r="H1942" s="1"/>
      <c r="I1942" s="3"/>
      <c r="J1942" s="163"/>
    </row>
    <row r="1943" spans="5:10" x14ac:dyDescent="0.3">
      <c r="E1943" s="162"/>
      <c r="F1943" s="1"/>
      <c r="G1943" s="163"/>
      <c r="H1943" s="1"/>
      <c r="I1943" s="3"/>
      <c r="J1943" s="163"/>
    </row>
    <row r="1944" spans="5:10" x14ac:dyDescent="0.3">
      <c r="E1944" s="162"/>
      <c r="F1944" s="1"/>
      <c r="G1944" s="163"/>
      <c r="H1944" s="1"/>
      <c r="I1944" s="3"/>
      <c r="J1944" s="163"/>
    </row>
    <row r="1945" spans="5:10" x14ac:dyDescent="0.3">
      <c r="E1945" s="162"/>
      <c r="F1945" s="1"/>
      <c r="G1945" s="163"/>
      <c r="H1945" s="1"/>
      <c r="I1945" s="3"/>
      <c r="J1945" s="163"/>
    </row>
    <row r="1946" spans="5:10" x14ac:dyDescent="0.3">
      <c r="E1946" s="162"/>
      <c r="F1946" s="1"/>
      <c r="G1946" s="163"/>
      <c r="H1946" s="1"/>
      <c r="I1946" s="3"/>
      <c r="J1946" s="163"/>
    </row>
    <row r="1947" spans="5:10" x14ac:dyDescent="0.3">
      <c r="E1947" s="162"/>
      <c r="F1947" s="1"/>
      <c r="G1947" s="163"/>
      <c r="H1947" s="1"/>
      <c r="I1947" s="3"/>
      <c r="J1947" s="163"/>
    </row>
    <row r="1948" spans="5:10" x14ac:dyDescent="0.3">
      <c r="E1948" s="162"/>
      <c r="F1948" s="1"/>
      <c r="G1948" s="163"/>
      <c r="H1948" s="1"/>
      <c r="I1948" s="3"/>
      <c r="J1948" s="163"/>
    </row>
    <row r="1949" spans="5:10" x14ac:dyDescent="0.3">
      <c r="E1949" s="162"/>
      <c r="F1949" s="1"/>
      <c r="G1949" s="163"/>
      <c r="H1949" s="1"/>
      <c r="I1949" s="3"/>
      <c r="J1949" s="163"/>
    </row>
    <row r="1950" spans="5:10" x14ac:dyDescent="0.3">
      <c r="E1950" s="162"/>
      <c r="F1950" s="1"/>
      <c r="G1950" s="163"/>
      <c r="H1950" s="1"/>
      <c r="I1950" s="3"/>
      <c r="J1950" s="163"/>
    </row>
    <row r="1951" spans="5:10" x14ac:dyDescent="0.3">
      <c r="E1951" s="162"/>
      <c r="F1951" s="1"/>
      <c r="G1951" s="163"/>
      <c r="H1951" s="1"/>
      <c r="I1951" s="3"/>
      <c r="J1951" s="163"/>
    </row>
    <row r="1952" spans="5:10" x14ac:dyDescent="0.3">
      <c r="E1952" s="162"/>
      <c r="F1952" s="1"/>
      <c r="G1952" s="163"/>
      <c r="H1952" s="1"/>
      <c r="I1952" s="3"/>
      <c r="J1952" s="163"/>
    </row>
    <row r="1953" spans="5:10" x14ac:dyDescent="0.3">
      <c r="E1953" s="162"/>
      <c r="F1953" s="1"/>
      <c r="G1953" s="163"/>
      <c r="H1953" s="1"/>
      <c r="I1953" s="3"/>
      <c r="J1953" s="163"/>
    </row>
    <row r="1954" spans="5:10" x14ac:dyDescent="0.3">
      <c r="E1954" s="162"/>
      <c r="F1954" s="1"/>
      <c r="G1954" s="163"/>
      <c r="H1954" s="1"/>
      <c r="I1954" s="3"/>
      <c r="J1954" s="163"/>
    </row>
    <row r="1955" spans="5:10" x14ac:dyDescent="0.3">
      <c r="E1955" s="162"/>
      <c r="F1955" s="1"/>
      <c r="G1955" s="163"/>
      <c r="H1955" s="1"/>
      <c r="I1955" s="3"/>
      <c r="J1955" s="163"/>
    </row>
    <row r="1956" spans="5:10" x14ac:dyDescent="0.3">
      <c r="E1956" s="162"/>
      <c r="F1956" s="1"/>
      <c r="G1956" s="163"/>
      <c r="H1956" s="1"/>
      <c r="I1956" s="3"/>
      <c r="J1956" s="163"/>
    </row>
    <row r="1957" spans="5:10" x14ac:dyDescent="0.3">
      <c r="E1957" s="162"/>
      <c r="F1957" s="1"/>
      <c r="G1957" s="163"/>
      <c r="H1957" s="1"/>
      <c r="I1957" s="3"/>
      <c r="J1957" s="163"/>
    </row>
    <row r="1958" spans="5:10" x14ac:dyDescent="0.3">
      <c r="E1958" s="162"/>
      <c r="F1958" s="1"/>
      <c r="G1958" s="163"/>
      <c r="H1958" s="1"/>
      <c r="I1958" s="3"/>
      <c r="J1958" s="163"/>
    </row>
    <row r="1959" spans="5:10" x14ac:dyDescent="0.3">
      <c r="E1959" s="162"/>
      <c r="F1959" s="1"/>
      <c r="G1959" s="163"/>
      <c r="H1959" s="1"/>
      <c r="I1959" s="3"/>
      <c r="J1959" s="163"/>
    </row>
    <row r="1960" spans="5:10" x14ac:dyDescent="0.3">
      <c r="E1960" s="162"/>
      <c r="F1960" s="1"/>
      <c r="G1960" s="163"/>
      <c r="H1960" s="1"/>
      <c r="I1960" s="3"/>
      <c r="J1960" s="163"/>
    </row>
    <row r="1961" spans="5:10" x14ac:dyDescent="0.3">
      <c r="E1961" s="162"/>
      <c r="F1961" s="1"/>
      <c r="G1961" s="163"/>
      <c r="H1961" s="1"/>
      <c r="I1961" s="3"/>
      <c r="J1961" s="163"/>
    </row>
    <row r="1962" spans="5:10" x14ac:dyDescent="0.3">
      <c r="E1962" s="162"/>
      <c r="F1962" s="1"/>
      <c r="G1962" s="163"/>
      <c r="H1962" s="1"/>
      <c r="I1962" s="3"/>
      <c r="J1962" s="163"/>
    </row>
    <row r="1963" spans="5:10" x14ac:dyDescent="0.3">
      <c r="E1963" s="162"/>
      <c r="F1963" s="1"/>
      <c r="G1963" s="163"/>
      <c r="H1963" s="1"/>
      <c r="I1963" s="3"/>
      <c r="J1963" s="163"/>
    </row>
    <row r="1964" spans="5:10" x14ac:dyDescent="0.3">
      <c r="E1964" s="162"/>
      <c r="F1964" s="1"/>
      <c r="G1964" s="163"/>
      <c r="H1964" s="1"/>
      <c r="I1964" s="3"/>
      <c r="J1964" s="163"/>
    </row>
    <row r="1965" spans="5:10" x14ac:dyDescent="0.3">
      <c r="E1965" s="162"/>
      <c r="F1965" s="1"/>
      <c r="G1965" s="163"/>
      <c r="H1965" s="1"/>
      <c r="I1965" s="3"/>
      <c r="J1965" s="163"/>
    </row>
    <row r="1966" spans="5:10" x14ac:dyDescent="0.3">
      <c r="E1966" s="162"/>
      <c r="F1966" s="1"/>
      <c r="G1966" s="163"/>
      <c r="H1966" s="1"/>
      <c r="I1966" s="3"/>
      <c r="J1966" s="163"/>
    </row>
    <row r="1967" spans="5:10" x14ac:dyDescent="0.3">
      <c r="E1967" s="162"/>
      <c r="F1967" s="1"/>
      <c r="G1967" s="163"/>
      <c r="H1967" s="1"/>
      <c r="I1967" s="3"/>
      <c r="J1967" s="163"/>
    </row>
    <row r="1968" spans="5:10" x14ac:dyDescent="0.3">
      <c r="E1968" s="162"/>
      <c r="F1968" s="1"/>
      <c r="G1968" s="163"/>
      <c r="H1968" s="1"/>
      <c r="I1968" s="3"/>
      <c r="J1968" s="163"/>
    </row>
    <row r="1969" spans="5:10" x14ac:dyDescent="0.3">
      <c r="E1969" s="162"/>
      <c r="F1969" s="1"/>
      <c r="G1969" s="163"/>
      <c r="H1969" s="1"/>
      <c r="I1969" s="3"/>
      <c r="J1969" s="163"/>
    </row>
    <row r="1970" spans="5:10" x14ac:dyDescent="0.3">
      <c r="E1970" s="162"/>
      <c r="F1970" s="1"/>
      <c r="G1970" s="163"/>
      <c r="H1970" s="1"/>
      <c r="I1970" s="3"/>
      <c r="J1970" s="163"/>
    </row>
    <row r="1971" spans="5:10" x14ac:dyDescent="0.3">
      <c r="E1971" s="162"/>
      <c r="F1971" s="1"/>
      <c r="G1971" s="163"/>
      <c r="H1971" s="1"/>
      <c r="I1971" s="3"/>
      <c r="J1971" s="163"/>
    </row>
    <row r="1972" spans="5:10" x14ac:dyDescent="0.3">
      <c r="E1972" s="162"/>
      <c r="F1972" s="1"/>
      <c r="G1972" s="163"/>
      <c r="H1972" s="1"/>
      <c r="I1972" s="3"/>
      <c r="J1972" s="163"/>
    </row>
    <row r="1973" spans="5:10" x14ac:dyDescent="0.3">
      <c r="E1973" s="162"/>
      <c r="F1973" s="1"/>
      <c r="G1973" s="163"/>
      <c r="H1973" s="1"/>
      <c r="I1973" s="3"/>
      <c r="J1973" s="163"/>
    </row>
    <row r="1974" spans="5:10" x14ac:dyDescent="0.3">
      <c r="E1974" s="162"/>
      <c r="F1974" s="1"/>
      <c r="G1974" s="163"/>
      <c r="H1974" s="1"/>
      <c r="I1974" s="3"/>
      <c r="J1974" s="163"/>
    </row>
    <row r="1975" spans="5:10" x14ac:dyDescent="0.3">
      <c r="E1975" s="162"/>
      <c r="F1975" s="1"/>
      <c r="G1975" s="163"/>
      <c r="H1975" s="1"/>
      <c r="I1975" s="3"/>
      <c r="J1975" s="163"/>
    </row>
    <row r="1976" spans="5:10" x14ac:dyDescent="0.3">
      <c r="E1976" s="162"/>
      <c r="F1976" s="1"/>
      <c r="G1976" s="163"/>
      <c r="H1976" s="1"/>
      <c r="I1976" s="3"/>
      <c r="J1976" s="163"/>
    </row>
    <row r="1977" spans="5:10" x14ac:dyDescent="0.3">
      <c r="E1977" s="162"/>
      <c r="F1977" s="1"/>
      <c r="G1977" s="163"/>
      <c r="H1977" s="1"/>
      <c r="I1977" s="3"/>
      <c r="J1977" s="163"/>
    </row>
    <row r="1978" spans="5:10" x14ac:dyDescent="0.3">
      <c r="E1978" s="162"/>
      <c r="F1978" s="1"/>
      <c r="G1978" s="163"/>
      <c r="H1978" s="1"/>
      <c r="I1978" s="3"/>
      <c r="J1978" s="163"/>
    </row>
    <row r="1979" spans="5:10" x14ac:dyDescent="0.3">
      <c r="E1979" s="162"/>
      <c r="F1979" s="1"/>
      <c r="G1979" s="163"/>
      <c r="H1979" s="1"/>
      <c r="I1979" s="3"/>
      <c r="J1979" s="163"/>
    </row>
    <row r="1980" spans="5:10" x14ac:dyDescent="0.3">
      <c r="E1980" s="162"/>
      <c r="F1980" s="1"/>
      <c r="G1980" s="163"/>
      <c r="H1980" s="1"/>
      <c r="I1980" s="3"/>
      <c r="J1980" s="163"/>
    </row>
    <row r="1981" spans="5:10" x14ac:dyDescent="0.3">
      <c r="E1981" s="162"/>
      <c r="F1981" s="1"/>
      <c r="G1981" s="163"/>
      <c r="H1981" s="1"/>
      <c r="I1981" s="3"/>
      <c r="J1981" s="163"/>
    </row>
    <row r="1982" spans="5:10" x14ac:dyDescent="0.3">
      <c r="E1982" s="162"/>
      <c r="F1982" s="1"/>
      <c r="G1982" s="163"/>
      <c r="H1982" s="1"/>
      <c r="I1982" s="3"/>
      <c r="J1982" s="163"/>
    </row>
    <row r="1983" spans="5:10" x14ac:dyDescent="0.3">
      <c r="E1983" s="162"/>
      <c r="F1983" s="1"/>
      <c r="G1983" s="163"/>
      <c r="H1983" s="1"/>
      <c r="I1983" s="3"/>
      <c r="J1983" s="163"/>
    </row>
    <row r="1984" spans="5:10" x14ac:dyDescent="0.3">
      <c r="E1984" s="162"/>
      <c r="F1984" s="1"/>
      <c r="G1984" s="163"/>
      <c r="H1984" s="1"/>
      <c r="I1984" s="3"/>
      <c r="J1984" s="163"/>
    </row>
    <row r="1985" spans="5:10" x14ac:dyDescent="0.3">
      <c r="E1985" s="162"/>
      <c r="F1985" s="1"/>
      <c r="G1985" s="163"/>
      <c r="H1985" s="1"/>
      <c r="I1985" s="3"/>
      <c r="J1985" s="163"/>
    </row>
    <row r="1986" spans="5:10" x14ac:dyDescent="0.3">
      <c r="E1986" s="162"/>
      <c r="F1986" s="1"/>
      <c r="G1986" s="163"/>
      <c r="H1986" s="1"/>
      <c r="I1986" s="3"/>
      <c r="J1986" s="163"/>
    </row>
    <row r="1987" spans="5:10" x14ac:dyDescent="0.3">
      <c r="E1987" s="162"/>
      <c r="F1987" s="1"/>
      <c r="G1987" s="163"/>
      <c r="H1987" s="1"/>
      <c r="I1987" s="3"/>
      <c r="J1987" s="163"/>
    </row>
    <row r="1988" spans="5:10" x14ac:dyDescent="0.3">
      <c r="E1988" s="162"/>
      <c r="F1988" s="1"/>
      <c r="G1988" s="163"/>
      <c r="H1988" s="1"/>
      <c r="I1988" s="3"/>
      <c r="J1988" s="163"/>
    </row>
    <row r="1989" spans="5:10" x14ac:dyDescent="0.3">
      <c r="E1989" s="162"/>
      <c r="F1989" s="1"/>
      <c r="G1989" s="163"/>
      <c r="H1989" s="1"/>
      <c r="I1989" s="3"/>
      <c r="J1989" s="163"/>
    </row>
    <row r="1990" spans="5:10" x14ac:dyDescent="0.3">
      <c r="E1990" s="162"/>
      <c r="F1990" s="1"/>
      <c r="G1990" s="163"/>
      <c r="H1990" s="1"/>
      <c r="I1990" s="3"/>
      <c r="J1990" s="163"/>
    </row>
    <row r="1991" spans="5:10" x14ac:dyDescent="0.3">
      <c r="E1991" s="162"/>
      <c r="F1991" s="1"/>
      <c r="G1991" s="163"/>
      <c r="H1991" s="1"/>
      <c r="I1991" s="3"/>
      <c r="J1991" s="163"/>
    </row>
    <row r="1992" spans="5:10" x14ac:dyDescent="0.3">
      <c r="E1992" s="162"/>
      <c r="F1992" s="1"/>
      <c r="G1992" s="163"/>
      <c r="H1992" s="1"/>
      <c r="I1992" s="3"/>
      <c r="J1992" s="163"/>
    </row>
    <row r="1993" spans="5:10" x14ac:dyDescent="0.3">
      <c r="E1993" s="162"/>
      <c r="F1993" s="1"/>
      <c r="G1993" s="163"/>
      <c r="H1993" s="1"/>
      <c r="I1993" s="3"/>
      <c r="J1993" s="163"/>
    </row>
    <row r="1994" spans="5:10" x14ac:dyDescent="0.3">
      <c r="E1994" s="162"/>
      <c r="F1994" s="1"/>
      <c r="G1994" s="163"/>
      <c r="H1994" s="1"/>
      <c r="I1994" s="3"/>
      <c r="J1994" s="163"/>
    </row>
    <row r="1995" spans="5:10" x14ac:dyDescent="0.3">
      <c r="E1995" s="162"/>
      <c r="F1995" s="1"/>
      <c r="G1995" s="163"/>
      <c r="H1995" s="1"/>
      <c r="I1995" s="3"/>
      <c r="J1995" s="163"/>
    </row>
    <row r="1996" spans="5:10" x14ac:dyDescent="0.3">
      <c r="E1996" s="162"/>
      <c r="F1996" s="1"/>
      <c r="G1996" s="163"/>
      <c r="H1996" s="1"/>
      <c r="I1996" s="3"/>
      <c r="J1996" s="163"/>
    </row>
    <row r="1997" spans="5:10" x14ac:dyDescent="0.3">
      <c r="E1997" s="162"/>
      <c r="F1997" s="1"/>
      <c r="G1997" s="163"/>
      <c r="H1997" s="1"/>
      <c r="I1997" s="3"/>
      <c r="J1997" s="163"/>
    </row>
    <row r="1998" spans="5:10" x14ac:dyDescent="0.3">
      <c r="E1998" s="162"/>
      <c r="F1998" s="1"/>
      <c r="G1998" s="163"/>
      <c r="H1998" s="1"/>
      <c r="I1998" s="3"/>
      <c r="J1998" s="163"/>
    </row>
    <row r="1999" spans="5:10" x14ac:dyDescent="0.3">
      <c r="E1999" s="162"/>
      <c r="F1999" s="1"/>
      <c r="G1999" s="163"/>
      <c r="H1999" s="1"/>
      <c r="I1999" s="3"/>
      <c r="J1999" s="163"/>
    </row>
    <row r="2000" spans="5:10" x14ac:dyDescent="0.3">
      <c r="E2000" s="162"/>
      <c r="F2000" s="1"/>
      <c r="G2000" s="163"/>
      <c r="H2000" s="1"/>
      <c r="I2000" s="3"/>
      <c r="J2000" s="163"/>
    </row>
    <row r="2001" spans="5:10" x14ac:dyDescent="0.3">
      <c r="E2001" s="162"/>
      <c r="F2001" s="1"/>
      <c r="G2001" s="163"/>
      <c r="H2001" s="1"/>
      <c r="I2001" s="3"/>
      <c r="J2001" s="163"/>
    </row>
    <row r="2002" spans="5:10" x14ac:dyDescent="0.3">
      <c r="E2002" s="162"/>
      <c r="F2002" s="1"/>
      <c r="G2002" s="163"/>
      <c r="H2002" s="1"/>
      <c r="I2002" s="3"/>
      <c r="J2002" s="163"/>
    </row>
    <row r="2003" spans="5:10" x14ac:dyDescent="0.3">
      <c r="E2003" s="162"/>
      <c r="F2003" s="1"/>
      <c r="G2003" s="163"/>
      <c r="H2003" s="1"/>
      <c r="I2003" s="3"/>
      <c r="J2003" s="163"/>
    </row>
    <row r="2004" spans="5:10" x14ac:dyDescent="0.3">
      <c r="E2004" s="162"/>
      <c r="F2004" s="1"/>
      <c r="G2004" s="163"/>
      <c r="H2004" s="1"/>
      <c r="I2004" s="3"/>
      <c r="J2004" s="163"/>
    </row>
    <row r="2005" spans="5:10" x14ac:dyDescent="0.3">
      <c r="E2005" s="162"/>
      <c r="F2005" s="1"/>
      <c r="G2005" s="163"/>
      <c r="H2005" s="1"/>
      <c r="I2005" s="3"/>
      <c r="J2005" s="163"/>
    </row>
    <row r="2006" spans="5:10" x14ac:dyDescent="0.3">
      <c r="E2006" s="162"/>
      <c r="F2006" s="1"/>
      <c r="G2006" s="163"/>
      <c r="H2006" s="1"/>
      <c r="I2006" s="3"/>
      <c r="J2006" s="163"/>
    </row>
    <row r="2007" spans="5:10" x14ac:dyDescent="0.3">
      <c r="E2007" s="162"/>
      <c r="F2007" s="1"/>
      <c r="G2007" s="163"/>
      <c r="H2007" s="1"/>
      <c r="I2007" s="3"/>
      <c r="J2007" s="163"/>
    </row>
    <row r="2008" spans="5:10" x14ac:dyDescent="0.3">
      <c r="E2008" s="162"/>
      <c r="F2008" s="1"/>
      <c r="G2008" s="163"/>
      <c r="H2008" s="1"/>
      <c r="I2008" s="3"/>
      <c r="J2008" s="163"/>
    </row>
    <row r="2009" spans="5:10" x14ac:dyDescent="0.3">
      <c r="E2009" s="162"/>
      <c r="F2009" s="1"/>
      <c r="G2009" s="163"/>
      <c r="H2009" s="1"/>
      <c r="I2009" s="3"/>
      <c r="J2009" s="163"/>
    </row>
    <row r="2010" spans="5:10" x14ac:dyDescent="0.3">
      <c r="E2010" s="162"/>
      <c r="F2010" s="1"/>
      <c r="G2010" s="163"/>
      <c r="H2010" s="1"/>
      <c r="I2010" s="3"/>
      <c r="J2010" s="163"/>
    </row>
    <row r="2011" spans="5:10" x14ac:dyDescent="0.3">
      <c r="E2011" s="162"/>
      <c r="F2011" s="1"/>
      <c r="G2011" s="163"/>
      <c r="H2011" s="1"/>
      <c r="I2011" s="3"/>
      <c r="J2011" s="163"/>
    </row>
    <row r="2012" spans="5:10" x14ac:dyDescent="0.3">
      <c r="E2012" s="162"/>
      <c r="F2012" s="1"/>
      <c r="G2012" s="163"/>
      <c r="H2012" s="1"/>
      <c r="I2012" s="3"/>
      <c r="J2012" s="163"/>
    </row>
    <row r="2013" spans="5:10" x14ac:dyDescent="0.3">
      <c r="E2013" s="162"/>
      <c r="F2013" s="1"/>
      <c r="G2013" s="163"/>
      <c r="H2013" s="1"/>
      <c r="I2013" s="3"/>
      <c r="J2013" s="163"/>
    </row>
    <row r="2014" spans="5:10" x14ac:dyDescent="0.3">
      <c r="E2014" s="162"/>
      <c r="F2014" s="1"/>
      <c r="G2014" s="163"/>
      <c r="H2014" s="1"/>
      <c r="I2014" s="3"/>
      <c r="J2014" s="163"/>
    </row>
    <row r="2015" spans="5:10" x14ac:dyDescent="0.3">
      <c r="E2015" s="162"/>
      <c r="F2015" s="1"/>
      <c r="G2015" s="163"/>
      <c r="H2015" s="1"/>
      <c r="I2015" s="3"/>
      <c r="J2015" s="163"/>
    </row>
    <row r="2016" spans="5:10" x14ac:dyDescent="0.3">
      <c r="E2016" s="162"/>
      <c r="F2016" s="1"/>
      <c r="G2016" s="163"/>
      <c r="H2016" s="1"/>
      <c r="I2016" s="3"/>
      <c r="J2016" s="163"/>
    </row>
    <row r="2017" spans="5:10" x14ac:dyDescent="0.3">
      <c r="E2017" s="162"/>
      <c r="F2017" s="1"/>
      <c r="G2017" s="163"/>
      <c r="H2017" s="1"/>
      <c r="I2017" s="3"/>
      <c r="J2017" s="163"/>
    </row>
    <row r="2018" spans="5:10" x14ac:dyDescent="0.3">
      <c r="E2018" s="162"/>
      <c r="F2018" s="1"/>
      <c r="G2018" s="163"/>
      <c r="H2018" s="1"/>
      <c r="I2018" s="3"/>
      <c r="J2018" s="163"/>
    </row>
    <row r="2019" spans="5:10" x14ac:dyDescent="0.3">
      <c r="E2019" s="162"/>
      <c r="F2019" s="1"/>
      <c r="G2019" s="163"/>
      <c r="H2019" s="1"/>
      <c r="I2019" s="3"/>
      <c r="J2019" s="163"/>
    </row>
    <row r="2020" spans="5:10" x14ac:dyDescent="0.3">
      <c r="E2020" s="162"/>
      <c r="F2020" s="1"/>
      <c r="G2020" s="163"/>
      <c r="H2020" s="1"/>
      <c r="I2020" s="3"/>
      <c r="J2020" s="163"/>
    </row>
    <row r="2021" spans="5:10" x14ac:dyDescent="0.3">
      <c r="E2021" s="162"/>
      <c r="F2021" s="1"/>
      <c r="G2021" s="163"/>
      <c r="H2021" s="1"/>
      <c r="I2021" s="3"/>
      <c r="J2021" s="163"/>
    </row>
    <row r="2022" spans="5:10" x14ac:dyDescent="0.3">
      <c r="E2022" s="162"/>
      <c r="F2022" s="1"/>
      <c r="G2022" s="163"/>
      <c r="H2022" s="1"/>
      <c r="I2022" s="3"/>
      <c r="J2022" s="163"/>
    </row>
    <row r="2023" spans="5:10" x14ac:dyDescent="0.3">
      <c r="E2023" s="162"/>
      <c r="F2023" s="1"/>
      <c r="G2023" s="163"/>
      <c r="H2023" s="1"/>
      <c r="I2023" s="3"/>
      <c r="J2023" s="163"/>
    </row>
    <row r="2024" spans="5:10" x14ac:dyDescent="0.3">
      <c r="E2024" s="162"/>
      <c r="F2024" s="1"/>
      <c r="G2024" s="163"/>
      <c r="H2024" s="1"/>
      <c r="I2024" s="3"/>
      <c r="J2024" s="163"/>
    </row>
    <row r="2025" spans="5:10" x14ac:dyDescent="0.3">
      <c r="E2025" s="162"/>
      <c r="F2025" s="1"/>
      <c r="G2025" s="163"/>
      <c r="H2025" s="1"/>
      <c r="I2025" s="3"/>
      <c r="J2025" s="163"/>
    </row>
    <row r="2026" spans="5:10" x14ac:dyDescent="0.3">
      <c r="E2026" s="162"/>
      <c r="F2026" s="1"/>
      <c r="G2026" s="163"/>
      <c r="H2026" s="1"/>
      <c r="I2026" s="3"/>
      <c r="J2026" s="163"/>
    </row>
    <row r="2027" spans="5:10" x14ac:dyDescent="0.3">
      <c r="E2027" s="162"/>
      <c r="F2027" s="1"/>
      <c r="G2027" s="163"/>
      <c r="H2027" s="1"/>
      <c r="I2027" s="3"/>
      <c r="J2027" s="163"/>
    </row>
    <row r="2028" spans="5:10" x14ac:dyDescent="0.3">
      <c r="E2028" s="162"/>
      <c r="F2028" s="1"/>
      <c r="G2028" s="163"/>
      <c r="H2028" s="1"/>
      <c r="I2028" s="3"/>
      <c r="J2028" s="163"/>
    </row>
    <row r="2029" spans="5:10" x14ac:dyDescent="0.3">
      <c r="E2029" s="162"/>
      <c r="F2029" s="1"/>
      <c r="G2029" s="163"/>
      <c r="H2029" s="1"/>
      <c r="I2029" s="3"/>
      <c r="J2029" s="163"/>
    </row>
    <row r="2030" spans="5:10" x14ac:dyDescent="0.3">
      <c r="E2030" s="162"/>
      <c r="F2030" s="1"/>
      <c r="G2030" s="163"/>
      <c r="H2030" s="1"/>
      <c r="I2030" s="3"/>
      <c r="J2030" s="163"/>
    </row>
    <row r="2031" spans="5:10" x14ac:dyDescent="0.3">
      <c r="E2031" s="162"/>
      <c r="F2031" s="1"/>
      <c r="G2031" s="163"/>
      <c r="H2031" s="1"/>
      <c r="I2031" s="3"/>
      <c r="J2031" s="163"/>
    </row>
    <row r="2032" spans="5:10" x14ac:dyDescent="0.3">
      <c r="E2032" s="162"/>
      <c r="F2032" s="1"/>
      <c r="G2032" s="163"/>
      <c r="H2032" s="1"/>
      <c r="I2032" s="3"/>
      <c r="J2032" s="163"/>
    </row>
    <row r="2033" spans="5:10" x14ac:dyDescent="0.3">
      <c r="E2033" s="162"/>
      <c r="F2033" s="1"/>
      <c r="G2033" s="163"/>
      <c r="H2033" s="1"/>
      <c r="I2033" s="3"/>
      <c r="J2033" s="163"/>
    </row>
    <row r="2034" spans="5:10" x14ac:dyDescent="0.3">
      <c r="E2034" s="162"/>
      <c r="F2034" s="1"/>
      <c r="G2034" s="163"/>
      <c r="H2034" s="1"/>
      <c r="I2034" s="3"/>
      <c r="J2034" s="163"/>
    </row>
    <row r="2035" spans="5:10" x14ac:dyDescent="0.3">
      <c r="E2035" s="162"/>
      <c r="F2035" s="1"/>
      <c r="G2035" s="163"/>
      <c r="H2035" s="1"/>
      <c r="I2035" s="3"/>
      <c r="J2035" s="163"/>
    </row>
    <row r="2036" spans="5:10" x14ac:dyDescent="0.3">
      <c r="E2036" s="162"/>
      <c r="F2036" s="1"/>
      <c r="G2036" s="163"/>
      <c r="H2036" s="1"/>
      <c r="I2036" s="3"/>
      <c r="J2036" s="163"/>
    </row>
    <row r="2037" spans="5:10" x14ac:dyDescent="0.3">
      <c r="E2037" s="162"/>
      <c r="F2037" s="1"/>
      <c r="G2037" s="163"/>
      <c r="H2037" s="1"/>
      <c r="I2037" s="3"/>
      <c r="J2037" s="163"/>
    </row>
    <row r="2038" spans="5:10" x14ac:dyDescent="0.3">
      <c r="E2038" s="162"/>
      <c r="F2038" s="1"/>
      <c r="G2038" s="163"/>
      <c r="H2038" s="1"/>
      <c r="I2038" s="3"/>
      <c r="J2038" s="163"/>
    </row>
    <row r="2039" spans="5:10" x14ac:dyDescent="0.3">
      <c r="E2039" s="162"/>
      <c r="F2039" s="1"/>
      <c r="G2039" s="163"/>
      <c r="H2039" s="1"/>
      <c r="I2039" s="3"/>
      <c r="J2039" s="163"/>
    </row>
    <row r="2040" spans="5:10" x14ac:dyDescent="0.3">
      <c r="E2040" s="162"/>
      <c r="F2040" s="1"/>
      <c r="G2040" s="163"/>
      <c r="H2040" s="1"/>
      <c r="I2040" s="3"/>
      <c r="J2040" s="163"/>
    </row>
    <row r="2041" spans="5:10" x14ac:dyDescent="0.3">
      <c r="E2041" s="162"/>
      <c r="F2041" s="1"/>
      <c r="G2041" s="163"/>
      <c r="H2041" s="1"/>
      <c r="I2041" s="3"/>
      <c r="J2041" s="163"/>
    </row>
    <row r="2042" spans="5:10" x14ac:dyDescent="0.3">
      <c r="E2042" s="162"/>
      <c r="F2042" s="1"/>
      <c r="G2042" s="163"/>
      <c r="H2042" s="1"/>
      <c r="I2042" s="3"/>
      <c r="J2042" s="163"/>
    </row>
    <row r="2043" spans="5:10" x14ac:dyDescent="0.3">
      <c r="E2043" s="162"/>
      <c r="F2043" s="1"/>
      <c r="G2043" s="163"/>
      <c r="H2043" s="1"/>
      <c r="I2043" s="3"/>
      <c r="J2043" s="163"/>
    </row>
    <row r="2044" spans="5:10" x14ac:dyDescent="0.3">
      <c r="E2044" s="162"/>
      <c r="F2044" s="1"/>
      <c r="G2044" s="163"/>
      <c r="H2044" s="1"/>
      <c r="I2044" s="3"/>
      <c r="J2044" s="163"/>
    </row>
    <row r="2045" spans="5:10" x14ac:dyDescent="0.3">
      <c r="E2045" s="162"/>
      <c r="F2045" s="1"/>
      <c r="G2045" s="163"/>
      <c r="H2045" s="1"/>
      <c r="I2045" s="3"/>
      <c r="J2045" s="163"/>
    </row>
    <row r="2046" spans="5:10" x14ac:dyDescent="0.3">
      <c r="E2046" s="162"/>
      <c r="F2046" s="1"/>
      <c r="G2046" s="163"/>
      <c r="H2046" s="1"/>
      <c r="I2046" s="3"/>
      <c r="J2046" s="163"/>
    </row>
    <row r="2047" spans="5:10" x14ac:dyDescent="0.3">
      <c r="E2047" s="162"/>
      <c r="F2047" s="1"/>
      <c r="G2047" s="163"/>
      <c r="H2047" s="1"/>
      <c r="I2047" s="3"/>
      <c r="J2047" s="163"/>
    </row>
    <row r="2048" spans="5:10" x14ac:dyDescent="0.3">
      <c r="E2048" s="162"/>
      <c r="F2048" s="1"/>
      <c r="G2048" s="163"/>
      <c r="H2048" s="1"/>
      <c r="I2048" s="3"/>
      <c r="J2048" s="163"/>
    </row>
    <row r="2049" spans="5:10" x14ac:dyDescent="0.3">
      <c r="E2049" s="162"/>
      <c r="F2049" s="1"/>
      <c r="G2049" s="163"/>
      <c r="H2049" s="1"/>
      <c r="I2049" s="3"/>
      <c r="J2049" s="163"/>
    </row>
    <row r="2050" spans="5:10" x14ac:dyDescent="0.3">
      <c r="E2050" s="162"/>
      <c r="F2050" s="1"/>
      <c r="G2050" s="163"/>
      <c r="H2050" s="1"/>
      <c r="I2050" s="3"/>
      <c r="J2050" s="163"/>
    </row>
    <row r="2051" spans="5:10" x14ac:dyDescent="0.3">
      <c r="E2051" s="162"/>
      <c r="F2051" s="1"/>
      <c r="G2051" s="163"/>
      <c r="H2051" s="1"/>
      <c r="I2051" s="3"/>
      <c r="J2051" s="163"/>
    </row>
    <row r="2052" spans="5:10" x14ac:dyDescent="0.3">
      <c r="E2052" s="162"/>
      <c r="F2052" s="1"/>
      <c r="G2052" s="163"/>
      <c r="H2052" s="1"/>
      <c r="I2052" s="3"/>
      <c r="J2052" s="163"/>
    </row>
    <row r="2053" spans="5:10" x14ac:dyDescent="0.3">
      <c r="E2053" s="162"/>
      <c r="F2053" s="1"/>
      <c r="G2053" s="163"/>
      <c r="H2053" s="1"/>
      <c r="I2053" s="3"/>
      <c r="J2053" s="163"/>
    </row>
    <row r="2054" spans="5:10" x14ac:dyDescent="0.3">
      <c r="E2054" s="162"/>
      <c r="F2054" s="1"/>
      <c r="G2054" s="163"/>
      <c r="H2054" s="1"/>
      <c r="I2054" s="3"/>
      <c r="J2054" s="163"/>
    </row>
    <row r="2055" spans="5:10" x14ac:dyDescent="0.3">
      <c r="E2055" s="162"/>
      <c r="F2055" s="1"/>
      <c r="G2055" s="163"/>
      <c r="H2055" s="1"/>
      <c r="I2055" s="3"/>
      <c r="J2055" s="163"/>
    </row>
    <row r="2056" spans="5:10" x14ac:dyDescent="0.3">
      <c r="E2056" s="162"/>
      <c r="F2056" s="1"/>
      <c r="G2056" s="163"/>
      <c r="H2056" s="1"/>
      <c r="I2056" s="3"/>
      <c r="J2056" s="163"/>
    </row>
    <row r="2057" spans="5:10" x14ac:dyDescent="0.3">
      <c r="E2057" s="162"/>
      <c r="F2057" s="1"/>
      <c r="G2057" s="163"/>
      <c r="H2057" s="1"/>
      <c r="I2057" s="3"/>
      <c r="J2057" s="163"/>
    </row>
    <row r="2058" spans="5:10" x14ac:dyDescent="0.3">
      <c r="E2058" s="162"/>
      <c r="F2058" s="1"/>
      <c r="G2058" s="163"/>
      <c r="H2058" s="1"/>
      <c r="I2058" s="3"/>
      <c r="J2058" s="163"/>
    </row>
    <row r="2059" spans="5:10" x14ac:dyDescent="0.3">
      <c r="E2059" s="162"/>
      <c r="F2059" s="1"/>
      <c r="G2059" s="163"/>
      <c r="H2059" s="1"/>
      <c r="I2059" s="3"/>
      <c r="J2059" s="163"/>
    </row>
    <row r="2060" spans="5:10" x14ac:dyDescent="0.3">
      <c r="E2060" s="162"/>
      <c r="F2060" s="1"/>
      <c r="G2060" s="163"/>
      <c r="H2060" s="1"/>
      <c r="I2060" s="3"/>
      <c r="J2060" s="163"/>
    </row>
    <row r="2061" spans="5:10" x14ac:dyDescent="0.3">
      <c r="E2061" s="162"/>
      <c r="F2061" s="1"/>
      <c r="G2061" s="163"/>
      <c r="H2061" s="1"/>
      <c r="I2061" s="3"/>
      <c r="J2061" s="163"/>
    </row>
    <row r="2062" spans="5:10" x14ac:dyDescent="0.3">
      <c r="E2062" s="162"/>
      <c r="F2062" s="1"/>
      <c r="G2062" s="163"/>
      <c r="H2062" s="1"/>
      <c r="I2062" s="3"/>
      <c r="J2062" s="163"/>
    </row>
    <row r="2063" spans="5:10" x14ac:dyDescent="0.3">
      <c r="E2063" s="162"/>
      <c r="F2063" s="1"/>
      <c r="G2063" s="163"/>
      <c r="H2063" s="1"/>
      <c r="I2063" s="3"/>
      <c r="J2063" s="163"/>
    </row>
    <row r="2064" spans="5:10" x14ac:dyDescent="0.3">
      <c r="E2064" s="162"/>
      <c r="F2064" s="1"/>
      <c r="G2064" s="163"/>
      <c r="H2064" s="1"/>
      <c r="I2064" s="3"/>
      <c r="J2064" s="163"/>
    </row>
    <row r="2065" spans="5:10" x14ac:dyDescent="0.3">
      <c r="E2065" s="162"/>
      <c r="F2065" s="1"/>
      <c r="G2065" s="163"/>
      <c r="H2065" s="1"/>
      <c r="I2065" s="3"/>
      <c r="J2065" s="163"/>
    </row>
    <row r="2066" spans="5:10" x14ac:dyDescent="0.3">
      <c r="E2066" s="162"/>
      <c r="F2066" s="1"/>
      <c r="G2066" s="163"/>
      <c r="H2066" s="1"/>
      <c r="I2066" s="3"/>
      <c r="J2066" s="163"/>
    </row>
    <row r="2067" spans="5:10" x14ac:dyDescent="0.3">
      <c r="E2067" s="162"/>
      <c r="F2067" s="1"/>
      <c r="G2067" s="163"/>
      <c r="H2067" s="1"/>
      <c r="I2067" s="3"/>
      <c r="J2067" s="163"/>
    </row>
    <row r="2068" spans="5:10" x14ac:dyDescent="0.3">
      <c r="E2068" s="162"/>
      <c r="F2068" s="1"/>
      <c r="G2068" s="163"/>
      <c r="H2068" s="1"/>
      <c r="I2068" s="3"/>
      <c r="J2068" s="163"/>
    </row>
    <row r="2069" spans="5:10" x14ac:dyDescent="0.3">
      <c r="E2069" s="162"/>
      <c r="F2069" s="1"/>
      <c r="G2069" s="163"/>
      <c r="H2069" s="1"/>
      <c r="I2069" s="3"/>
      <c r="J2069" s="163"/>
    </row>
    <row r="2070" spans="5:10" x14ac:dyDescent="0.3">
      <c r="E2070" s="162"/>
      <c r="F2070" s="1"/>
      <c r="G2070" s="163"/>
      <c r="H2070" s="1"/>
      <c r="I2070" s="3"/>
      <c r="J2070" s="163"/>
    </row>
    <row r="2071" spans="5:10" x14ac:dyDescent="0.3">
      <c r="E2071" s="162"/>
      <c r="F2071" s="1"/>
      <c r="G2071" s="163"/>
      <c r="H2071" s="1"/>
      <c r="I2071" s="3"/>
      <c r="J2071" s="163"/>
    </row>
    <row r="2072" spans="5:10" x14ac:dyDescent="0.3">
      <c r="E2072" s="162"/>
      <c r="F2072" s="1"/>
      <c r="G2072" s="163"/>
      <c r="H2072" s="1"/>
      <c r="I2072" s="3"/>
      <c r="J2072" s="163"/>
    </row>
    <row r="2073" spans="5:10" x14ac:dyDescent="0.3">
      <c r="E2073" s="162"/>
      <c r="F2073" s="1"/>
      <c r="G2073" s="163"/>
      <c r="H2073" s="1"/>
      <c r="I2073" s="3"/>
      <c r="J2073" s="163"/>
    </row>
    <row r="2074" spans="5:10" x14ac:dyDescent="0.3">
      <c r="E2074" s="162"/>
      <c r="F2074" s="1"/>
      <c r="G2074" s="163"/>
      <c r="H2074" s="1"/>
      <c r="I2074" s="3"/>
      <c r="J2074" s="163"/>
    </row>
    <row r="2075" spans="5:10" x14ac:dyDescent="0.3">
      <c r="E2075" s="162"/>
      <c r="F2075" s="1"/>
      <c r="G2075" s="163"/>
      <c r="H2075" s="1"/>
      <c r="I2075" s="3"/>
      <c r="J2075" s="163"/>
    </row>
    <row r="2076" spans="5:10" x14ac:dyDescent="0.3">
      <c r="E2076" s="162"/>
      <c r="F2076" s="1"/>
      <c r="G2076" s="163"/>
      <c r="H2076" s="1"/>
      <c r="I2076" s="3"/>
      <c r="J2076" s="163"/>
    </row>
    <row r="2077" spans="5:10" x14ac:dyDescent="0.3">
      <c r="E2077" s="162"/>
      <c r="F2077" s="1"/>
      <c r="G2077" s="163"/>
      <c r="H2077" s="1"/>
      <c r="I2077" s="3"/>
      <c r="J2077" s="163"/>
    </row>
    <row r="2078" spans="5:10" x14ac:dyDescent="0.3">
      <c r="E2078" s="162"/>
      <c r="F2078" s="1"/>
      <c r="G2078" s="163"/>
      <c r="H2078" s="1"/>
      <c r="I2078" s="3"/>
      <c r="J2078" s="163"/>
    </row>
    <row r="2079" spans="5:10" x14ac:dyDescent="0.3">
      <c r="E2079" s="162"/>
      <c r="F2079" s="1"/>
      <c r="G2079" s="163"/>
      <c r="H2079" s="1"/>
      <c r="I2079" s="3"/>
      <c r="J2079" s="163"/>
    </row>
    <row r="2080" spans="5:10" x14ac:dyDescent="0.3">
      <c r="E2080" s="162"/>
      <c r="F2080" s="1"/>
      <c r="G2080" s="163"/>
      <c r="H2080" s="1"/>
      <c r="I2080" s="3"/>
      <c r="J2080" s="163"/>
    </row>
    <row r="2081" spans="5:10" x14ac:dyDescent="0.3">
      <c r="E2081" s="162"/>
      <c r="F2081" s="1"/>
      <c r="G2081" s="163"/>
      <c r="H2081" s="1"/>
      <c r="I2081" s="3"/>
      <c r="J2081" s="163"/>
    </row>
    <row r="2082" spans="5:10" x14ac:dyDescent="0.3">
      <c r="E2082" s="162"/>
      <c r="F2082" s="1"/>
      <c r="G2082" s="163"/>
      <c r="H2082" s="1"/>
      <c r="I2082" s="3"/>
      <c r="J2082" s="163"/>
    </row>
    <row r="2083" spans="5:10" x14ac:dyDescent="0.3">
      <c r="E2083" s="162"/>
      <c r="F2083" s="1"/>
      <c r="G2083" s="163"/>
      <c r="H2083" s="1"/>
      <c r="I2083" s="3"/>
      <c r="J2083" s="163"/>
    </row>
    <row r="2084" spans="5:10" x14ac:dyDescent="0.3">
      <c r="E2084" s="162"/>
      <c r="F2084" s="1"/>
      <c r="G2084" s="163"/>
      <c r="H2084" s="1"/>
      <c r="I2084" s="3"/>
      <c r="J2084" s="163"/>
    </row>
    <row r="2085" spans="5:10" x14ac:dyDescent="0.3">
      <c r="E2085" s="162"/>
      <c r="F2085" s="1"/>
      <c r="G2085" s="163"/>
      <c r="H2085" s="1"/>
      <c r="I2085" s="3"/>
      <c r="J2085" s="163"/>
    </row>
    <row r="2086" spans="5:10" x14ac:dyDescent="0.3">
      <c r="E2086" s="162"/>
      <c r="F2086" s="1"/>
      <c r="G2086" s="163"/>
      <c r="H2086" s="1"/>
      <c r="I2086" s="3"/>
      <c r="J2086" s="163"/>
    </row>
    <row r="2087" spans="5:10" x14ac:dyDescent="0.3">
      <c r="E2087" s="162"/>
      <c r="F2087" s="1"/>
      <c r="G2087" s="163"/>
      <c r="H2087" s="1"/>
      <c r="I2087" s="3"/>
      <c r="J2087" s="163"/>
    </row>
    <row r="2088" spans="5:10" x14ac:dyDescent="0.3">
      <c r="E2088" s="162"/>
      <c r="F2088" s="1"/>
      <c r="G2088" s="163"/>
      <c r="H2088" s="1"/>
      <c r="I2088" s="3"/>
      <c r="J2088" s="163"/>
    </row>
    <row r="2089" spans="5:10" x14ac:dyDescent="0.3">
      <c r="E2089" s="162"/>
      <c r="F2089" s="1"/>
      <c r="G2089" s="163"/>
      <c r="H2089" s="1"/>
      <c r="I2089" s="3"/>
      <c r="J2089" s="163"/>
    </row>
    <row r="2090" spans="5:10" x14ac:dyDescent="0.3">
      <c r="E2090" s="162"/>
      <c r="F2090" s="1"/>
      <c r="G2090" s="163"/>
      <c r="H2090" s="1"/>
      <c r="I2090" s="3"/>
      <c r="J2090" s="163"/>
    </row>
    <row r="2091" spans="5:10" x14ac:dyDescent="0.3">
      <c r="E2091" s="162"/>
      <c r="F2091" s="1"/>
      <c r="G2091" s="163"/>
      <c r="H2091" s="1"/>
      <c r="I2091" s="3"/>
      <c r="J2091" s="163"/>
    </row>
    <row r="2092" spans="5:10" x14ac:dyDescent="0.3">
      <c r="E2092" s="162"/>
      <c r="F2092" s="1"/>
      <c r="G2092" s="163"/>
      <c r="H2092" s="1"/>
      <c r="I2092" s="3"/>
      <c r="J2092" s="163"/>
    </row>
    <row r="2093" spans="5:10" x14ac:dyDescent="0.3">
      <c r="E2093" s="162"/>
      <c r="F2093" s="1"/>
      <c r="G2093" s="163"/>
      <c r="H2093" s="1"/>
      <c r="I2093" s="3"/>
      <c r="J2093" s="163"/>
    </row>
    <row r="2094" spans="5:10" x14ac:dyDescent="0.3">
      <c r="E2094" s="162"/>
      <c r="F2094" s="1"/>
      <c r="G2094" s="163"/>
      <c r="H2094" s="1"/>
      <c r="I2094" s="3"/>
      <c r="J2094" s="163"/>
    </row>
    <row r="2095" spans="5:10" x14ac:dyDescent="0.3">
      <c r="E2095" s="162"/>
      <c r="F2095" s="1"/>
      <c r="G2095" s="163"/>
      <c r="H2095" s="1"/>
      <c r="I2095" s="3"/>
      <c r="J2095" s="163"/>
    </row>
    <row r="2096" spans="5:10" x14ac:dyDescent="0.3">
      <c r="E2096" s="162"/>
      <c r="F2096" s="1"/>
      <c r="G2096" s="163"/>
      <c r="H2096" s="1"/>
      <c r="I2096" s="3"/>
      <c r="J2096" s="163"/>
    </row>
    <row r="2097" spans="5:10" x14ac:dyDescent="0.3">
      <c r="E2097" s="162"/>
      <c r="F2097" s="1"/>
      <c r="G2097" s="163"/>
      <c r="H2097" s="1"/>
      <c r="I2097" s="3"/>
      <c r="J2097" s="163"/>
    </row>
    <row r="2098" spans="5:10" x14ac:dyDescent="0.3">
      <c r="E2098" s="162"/>
      <c r="F2098" s="1"/>
      <c r="G2098" s="163"/>
      <c r="H2098" s="1"/>
      <c r="I2098" s="3"/>
      <c r="J2098" s="163"/>
    </row>
    <row r="2099" spans="5:10" x14ac:dyDescent="0.3">
      <c r="E2099" s="162"/>
      <c r="F2099" s="1"/>
      <c r="G2099" s="163"/>
      <c r="H2099" s="1"/>
      <c r="I2099" s="3"/>
      <c r="J2099" s="163"/>
    </row>
    <row r="2100" spans="5:10" x14ac:dyDescent="0.3">
      <c r="E2100" s="162"/>
      <c r="F2100" s="1"/>
      <c r="G2100" s="163"/>
      <c r="H2100" s="1"/>
      <c r="I2100" s="3"/>
      <c r="J2100" s="163"/>
    </row>
    <row r="2101" spans="5:10" x14ac:dyDescent="0.3">
      <c r="E2101" s="162"/>
      <c r="F2101" s="1"/>
      <c r="G2101" s="163"/>
      <c r="H2101" s="1"/>
      <c r="I2101" s="3"/>
      <c r="J2101" s="163"/>
    </row>
    <row r="2102" spans="5:10" x14ac:dyDescent="0.3">
      <c r="E2102" s="162"/>
      <c r="F2102" s="1"/>
      <c r="G2102" s="163"/>
      <c r="H2102" s="1"/>
      <c r="I2102" s="3"/>
      <c r="J2102" s="163"/>
    </row>
    <row r="2103" spans="5:10" x14ac:dyDescent="0.3">
      <c r="E2103" s="162"/>
      <c r="F2103" s="1"/>
      <c r="G2103" s="163"/>
      <c r="H2103" s="1"/>
      <c r="I2103" s="3"/>
      <c r="J2103" s="163"/>
    </row>
    <row r="2104" spans="5:10" x14ac:dyDescent="0.3">
      <c r="E2104" s="162"/>
      <c r="F2104" s="1"/>
      <c r="G2104" s="163"/>
      <c r="H2104" s="1"/>
      <c r="I2104" s="3"/>
      <c r="J2104" s="163"/>
    </row>
    <row r="2105" spans="5:10" x14ac:dyDescent="0.3">
      <c r="E2105" s="162"/>
      <c r="F2105" s="1"/>
      <c r="G2105" s="163"/>
      <c r="H2105" s="1"/>
      <c r="I2105" s="3"/>
      <c r="J2105" s="163"/>
    </row>
    <row r="2106" spans="5:10" x14ac:dyDescent="0.3">
      <c r="E2106" s="162"/>
      <c r="F2106" s="1"/>
      <c r="G2106" s="163"/>
      <c r="H2106" s="1"/>
      <c r="I2106" s="3"/>
      <c r="J2106" s="163"/>
    </row>
    <row r="2107" spans="5:10" x14ac:dyDescent="0.3">
      <c r="E2107" s="162"/>
      <c r="F2107" s="1"/>
      <c r="G2107" s="163"/>
      <c r="H2107" s="1"/>
      <c r="I2107" s="3"/>
      <c r="J2107" s="163"/>
    </row>
    <row r="2108" spans="5:10" x14ac:dyDescent="0.3">
      <c r="E2108" s="162"/>
      <c r="F2108" s="1"/>
      <c r="G2108" s="163"/>
      <c r="H2108" s="1"/>
      <c r="I2108" s="3"/>
      <c r="J2108" s="163"/>
    </row>
    <row r="2109" spans="5:10" x14ac:dyDescent="0.3">
      <c r="E2109" s="162"/>
      <c r="F2109" s="1"/>
      <c r="G2109" s="163"/>
      <c r="H2109" s="1"/>
      <c r="I2109" s="3"/>
      <c r="J2109" s="163"/>
    </row>
    <row r="2110" spans="5:10" x14ac:dyDescent="0.3">
      <c r="E2110" s="162"/>
      <c r="F2110" s="1"/>
      <c r="G2110" s="163"/>
      <c r="H2110" s="1"/>
      <c r="I2110" s="3"/>
      <c r="J2110" s="163"/>
    </row>
    <row r="2111" spans="5:10" x14ac:dyDescent="0.3">
      <c r="E2111" s="162"/>
      <c r="F2111" s="1"/>
      <c r="G2111" s="163"/>
      <c r="H2111" s="1"/>
      <c r="I2111" s="3"/>
      <c r="J2111" s="163"/>
    </row>
    <row r="2112" spans="5:10" x14ac:dyDescent="0.3">
      <c r="E2112" s="162"/>
      <c r="F2112" s="1"/>
      <c r="G2112" s="163"/>
      <c r="H2112" s="1"/>
      <c r="I2112" s="3"/>
      <c r="J2112" s="163"/>
    </row>
    <row r="2113" spans="5:10" x14ac:dyDescent="0.3">
      <c r="E2113" s="162"/>
      <c r="F2113" s="1"/>
      <c r="G2113" s="163"/>
      <c r="H2113" s="1"/>
      <c r="I2113" s="3"/>
      <c r="J2113" s="163"/>
    </row>
    <row r="2114" spans="5:10" x14ac:dyDescent="0.3">
      <c r="E2114" s="162"/>
      <c r="F2114" s="1"/>
      <c r="G2114" s="163"/>
      <c r="H2114" s="1"/>
      <c r="I2114" s="3"/>
      <c r="J2114" s="163"/>
    </row>
    <row r="2115" spans="5:10" x14ac:dyDescent="0.3">
      <c r="E2115" s="162"/>
      <c r="F2115" s="1"/>
      <c r="G2115" s="163"/>
      <c r="H2115" s="1"/>
      <c r="I2115" s="3"/>
      <c r="J2115" s="163"/>
    </row>
    <row r="2116" spans="5:10" x14ac:dyDescent="0.3">
      <c r="E2116" s="162"/>
      <c r="F2116" s="1"/>
      <c r="G2116" s="163"/>
      <c r="H2116" s="1"/>
      <c r="I2116" s="3"/>
      <c r="J2116" s="163"/>
    </row>
    <row r="2117" spans="5:10" x14ac:dyDescent="0.3">
      <c r="E2117" s="162"/>
      <c r="F2117" s="1"/>
      <c r="G2117" s="163"/>
      <c r="H2117" s="1"/>
      <c r="I2117" s="3"/>
      <c r="J2117" s="163"/>
    </row>
    <row r="2118" spans="5:10" x14ac:dyDescent="0.3">
      <c r="E2118" s="162"/>
      <c r="F2118" s="1"/>
      <c r="G2118" s="163"/>
      <c r="H2118" s="1"/>
      <c r="I2118" s="3"/>
      <c r="J2118" s="163"/>
    </row>
    <row r="2119" spans="5:10" x14ac:dyDescent="0.3">
      <c r="E2119" s="162"/>
      <c r="F2119" s="1"/>
      <c r="G2119" s="163"/>
      <c r="H2119" s="1"/>
      <c r="I2119" s="3"/>
      <c r="J2119" s="163"/>
    </row>
    <row r="2120" spans="5:10" x14ac:dyDescent="0.3">
      <c r="E2120" s="162"/>
      <c r="F2120" s="1"/>
      <c r="G2120" s="163"/>
      <c r="H2120" s="1"/>
      <c r="I2120" s="3"/>
      <c r="J2120" s="163"/>
    </row>
    <row r="2121" spans="5:10" x14ac:dyDescent="0.3">
      <c r="E2121" s="162"/>
      <c r="F2121" s="1"/>
      <c r="G2121" s="163"/>
      <c r="H2121" s="1"/>
      <c r="I2121" s="3"/>
      <c r="J2121" s="163"/>
    </row>
    <row r="2122" spans="5:10" x14ac:dyDescent="0.3">
      <c r="E2122" s="162"/>
      <c r="F2122" s="1"/>
      <c r="G2122" s="163"/>
      <c r="H2122" s="1"/>
      <c r="I2122" s="3"/>
      <c r="J2122" s="163"/>
    </row>
    <row r="2123" spans="5:10" x14ac:dyDescent="0.3">
      <c r="E2123" s="162"/>
      <c r="F2123" s="1"/>
      <c r="G2123" s="163"/>
      <c r="H2123" s="1"/>
      <c r="I2123" s="3"/>
      <c r="J2123" s="163"/>
    </row>
    <row r="2124" spans="5:10" x14ac:dyDescent="0.3">
      <c r="E2124" s="162"/>
      <c r="F2124" s="1"/>
      <c r="G2124" s="163"/>
      <c r="H2124" s="1"/>
      <c r="I2124" s="3"/>
      <c r="J2124" s="163"/>
    </row>
    <row r="2125" spans="5:10" x14ac:dyDescent="0.3">
      <c r="E2125" s="162"/>
      <c r="F2125" s="1"/>
      <c r="G2125" s="163"/>
      <c r="H2125" s="1"/>
      <c r="I2125" s="3"/>
      <c r="J2125" s="163"/>
    </row>
    <row r="2126" spans="5:10" x14ac:dyDescent="0.3">
      <c r="E2126" s="162"/>
      <c r="F2126" s="1"/>
      <c r="G2126" s="163"/>
      <c r="H2126" s="1"/>
      <c r="I2126" s="3"/>
      <c r="J2126" s="163"/>
    </row>
    <row r="2127" spans="5:10" x14ac:dyDescent="0.3">
      <c r="E2127" s="162"/>
      <c r="F2127" s="1"/>
      <c r="G2127" s="163"/>
      <c r="H2127" s="1"/>
      <c r="I2127" s="3"/>
      <c r="J2127" s="163"/>
    </row>
    <row r="2128" spans="5:10" x14ac:dyDescent="0.3">
      <c r="E2128" s="162"/>
      <c r="F2128" s="1"/>
      <c r="G2128" s="163"/>
      <c r="H2128" s="1"/>
      <c r="I2128" s="3"/>
      <c r="J2128" s="163"/>
    </row>
    <row r="2129" spans="5:10" x14ac:dyDescent="0.3">
      <c r="E2129" s="162"/>
      <c r="F2129" s="1"/>
      <c r="G2129" s="163"/>
      <c r="H2129" s="1"/>
      <c r="I2129" s="3"/>
      <c r="J2129" s="163"/>
    </row>
    <row r="2130" spans="5:10" x14ac:dyDescent="0.3">
      <c r="E2130" s="162"/>
      <c r="F2130" s="1"/>
      <c r="G2130" s="163"/>
      <c r="H2130" s="1"/>
      <c r="I2130" s="3"/>
      <c r="J2130" s="163"/>
    </row>
    <row r="2131" spans="5:10" x14ac:dyDescent="0.3">
      <c r="E2131" s="162"/>
      <c r="F2131" s="1"/>
      <c r="G2131" s="163"/>
      <c r="H2131" s="1"/>
      <c r="I2131" s="3"/>
      <c r="J2131" s="163"/>
    </row>
    <row r="2132" spans="5:10" x14ac:dyDescent="0.3">
      <c r="E2132" s="162"/>
      <c r="F2132" s="1"/>
      <c r="G2132" s="163"/>
      <c r="H2132" s="1"/>
      <c r="I2132" s="3"/>
      <c r="J2132" s="163"/>
    </row>
    <row r="2133" spans="5:10" x14ac:dyDescent="0.3">
      <c r="E2133" s="162"/>
      <c r="F2133" s="1"/>
      <c r="G2133" s="163"/>
      <c r="H2133" s="1"/>
      <c r="I2133" s="3"/>
      <c r="J2133" s="163"/>
    </row>
    <row r="2134" spans="5:10" x14ac:dyDescent="0.3">
      <c r="E2134" s="162"/>
      <c r="F2134" s="1"/>
      <c r="G2134" s="163"/>
      <c r="H2134" s="1"/>
      <c r="I2134" s="3"/>
      <c r="J2134" s="163"/>
    </row>
    <row r="2135" spans="5:10" x14ac:dyDescent="0.3">
      <c r="E2135" s="162"/>
      <c r="F2135" s="1"/>
      <c r="G2135" s="163"/>
      <c r="H2135" s="1"/>
      <c r="I2135" s="3"/>
      <c r="J2135" s="163"/>
    </row>
    <row r="2136" spans="5:10" x14ac:dyDescent="0.3">
      <c r="E2136" s="162"/>
      <c r="F2136" s="1"/>
      <c r="G2136" s="163"/>
      <c r="H2136" s="1"/>
      <c r="I2136" s="3"/>
      <c r="J2136" s="163"/>
    </row>
    <row r="2137" spans="5:10" x14ac:dyDescent="0.3">
      <c r="E2137" s="162"/>
      <c r="F2137" s="1"/>
      <c r="G2137" s="163"/>
      <c r="H2137" s="1"/>
      <c r="I2137" s="3"/>
      <c r="J2137" s="163"/>
    </row>
    <row r="2138" spans="5:10" x14ac:dyDescent="0.3">
      <c r="E2138" s="162"/>
      <c r="F2138" s="1"/>
      <c r="G2138" s="163"/>
      <c r="H2138" s="1"/>
      <c r="I2138" s="3"/>
      <c r="J2138" s="163"/>
    </row>
    <row r="2139" spans="5:10" x14ac:dyDescent="0.3">
      <c r="E2139" s="162"/>
      <c r="F2139" s="1"/>
      <c r="G2139" s="163"/>
      <c r="H2139" s="1"/>
      <c r="I2139" s="3"/>
      <c r="J2139" s="163"/>
    </row>
    <row r="2140" spans="5:10" x14ac:dyDescent="0.3">
      <c r="E2140" s="162"/>
      <c r="F2140" s="1"/>
      <c r="G2140" s="163"/>
      <c r="H2140" s="1"/>
      <c r="I2140" s="3"/>
      <c r="J2140" s="163"/>
    </row>
    <row r="2141" spans="5:10" x14ac:dyDescent="0.3">
      <c r="E2141" s="162"/>
      <c r="F2141" s="1"/>
      <c r="G2141" s="163"/>
      <c r="H2141" s="1"/>
      <c r="I2141" s="3"/>
      <c r="J2141" s="163"/>
    </row>
    <row r="2142" spans="5:10" x14ac:dyDescent="0.3">
      <c r="E2142" s="162"/>
      <c r="F2142" s="1"/>
      <c r="G2142" s="163"/>
      <c r="H2142" s="1"/>
      <c r="I2142" s="3"/>
      <c r="J2142" s="163"/>
    </row>
    <row r="2143" spans="5:10" x14ac:dyDescent="0.3">
      <c r="E2143" s="162"/>
      <c r="F2143" s="1"/>
      <c r="G2143" s="163"/>
      <c r="H2143" s="1"/>
      <c r="I2143" s="3"/>
      <c r="J2143" s="163"/>
    </row>
    <row r="2144" spans="5:10" x14ac:dyDescent="0.3">
      <c r="E2144" s="162"/>
      <c r="F2144" s="1"/>
      <c r="G2144" s="163"/>
      <c r="H2144" s="1"/>
      <c r="I2144" s="3"/>
      <c r="J2144" s="163"/>
    </row>
    <row r="2145" spans="5:10" x14ac:dyDescent="0.3">
      <c r="E2145" s="162"/>
      <c r="F2145" s="1"/>
      <c r="G2145" s="163"/>
      <c r="H2145" s="1"/>
      <c r="I2145" s="3"/>
      <c r="J2145" s="163"/>
    </row>
    <row r="2146" spans="5:10" x14ac:dyDescent="0.3">
      <c r="E2146" s="162"/>
      <c r="F2146" s="1"/>
      <c r="G2146" s="163"/>
      <c r="H2146" s="1"/>
      <c r="I2146" s="3"/>
      <c r="J2146" s="163"/>
    </row>
    <row r="2147" spans="5:10" x14ac:dyDescent="0.3">
      <c r="E2147" s="162"/>
      <c r="F2147" s="1"/>
      <c r="G2147" s="163"/>
      <c r="H2147" s="1"/>
      <c r="I2147" s="3"/>
      <c r="J2147" s="163"/>
    </row>
    <row r="2148" spans="5:10" x14ac:dyDescent="0.3">
      <c r="E2148" s="162"/>
      <c r="F2148" s="1"/>
      <c r="G2148" s="163"/>
      <c r="H2148" s="1"/>
      <c r="I2148" s="3"/>
      <c r="J2148" s="163"/>
    </row>
    <row r="2149" spans="5:10" x14ac:dyDescent="0.3">
      <c r="E2149" s="162"/>
      <c r="F2149" s="1"/>
      <c r="G2149" s="163"/>
      <c r="H2149" s="1"/>
      <c r="I2149" s="3"/>
      <c r="J2149" s="163"/>
    </row>
    <row r="2150" spans="5:10" x14ac:dyDescent="0.3">
      <c r="E2150" s="162"/>
      <c r="F2150" s="1"/>
      <c r="G2150" s="163"/>
      <c r="H2150" s="1"/>
      <c r="I2150" s="3"/>
      <c r="J2150" s="163"/>
    </row>
    <row r="2151" spans="5:10" x14ac:dyDescent="0.3">
      <c r="E2151" s="162"/>
      <c r="F2151" s="1"/>
      <c r="G2151" s="163"/>
      <c r="H2151" s="1"/>
      <c r="I2151" s="3"/>
      <c r="J2151" s="163"/>
    </row>
    <row r="2152" spans="5:10" x14ac:dyDescent="0.3">
      <c r="E2152" s="162"/>
      <c r="F2152" s="1"/>
      <c r="G2152" s="163"/>
      <c r="H2152" s="1"/>
      <c r="I2152" s="3"/>
      <c r="J2152" s="163"/>
    </row>
    <row r="2153" spans="5:10" x14ac:dyDescent="0.3">
      <c r="E2153" s="162"/>
      <c r="F2153" s="1"/>
      <c r="G2153" s="163"/>
      <c r="H2153" s="1"/>
      <c r="I2153" s="3"/>
      <c r="J2153" s="163"/>
    </row>
    <row r="2154" spans="5:10" x14ac:dyDescent="0.3">
      <c r="E2154" s="162"/>
      <c r="F2154" s="1"/>
      <c r="G2154" s="163"/>
      <c r="H2154" s="1"/>
      <c r="I2154" s="3"/>
      <c r="J2154" s="163"/>
    </row>
    <row r="2155" spans="5:10" x14ac:dyDescent="0.3">
      <c r="E2155" s="162"/>
      <c r="F2155" s="1"/>
      <c r="G2155" s="163"/>
      <c r="H2155" s="1"/>
      <c r="I2155" s="3"/>
      <c r="J2155" s="163"/>
    </row>
    <row r="2156" spans="5:10" x14ac:dyDescent="0.3">
      <c r="E2156" s="162"/>
      <c r="F2156" s="1"/>
      <c r="G2156" s="163"/>
      <c r="H2156" s="1"/>
      <c r="I2156" s="3"/>
      <c r="J2156" s="163"/>
    </row>
    <row r="2157" spans="5:10" x14ac:dyDescent="0.3">
      <c r="E2157" s="162"/>
      <c r="F2157" s="1"/>
      <c r="G2157" s="163"/>
      <c r="H2157" s="1"/>
      <c r="I2157" s="3"/>
      <c r="J2157" s="163"/>
    </row>
    <row r="2158" spans="5:10" x14ac:dyDescent="0.3">
      <c r="E2158" s="162"/>
      <c r="F2158" s="1"/>
      <c r="G2158" s="163"/>
      <c r="H2158" s="1"/>
      <c r="I2158" s="3"/>
      <c r="J2158" s="163"/>
    </row>
    <row r="2159" spans="5:10" x14ac:dyDescent="0.3">
      <c r="E2159" s="162"/>
      <c r="F2159" s="1"/>
      <c r="G2159" s="163"/>
      <c r="H2159" s="1"/>
      <c r="I2159" s="3"/>
      <c r="J2159" s="163"/>
    </row>
    <row r="2160" spans="5:10" x14ac:dyDescent="0.3">
      <c r="E2160" s="162"/>
      <c r="F2160" s="1"/>
      <c r="G2160" s="163"/>
      <c r="H2160" s="1"/>
      <c r="I2160" s="3"/>
      <c r="J2160" s="163"/>
    </row>
    <row r="2161" spans="5:10" x14ac:dyDescent="0.3">
      <c r="E2161" s="162"/>
      <c r="F2161" s="1"/>
      <c r="G2161" s="163"/>
      <c r="H2161" s="1"/>
      <c r="I2161" s="3"/>
      <c r="J2161" s="163"/>
    </row>
    <row r="2162" spans="5:10" x14ac:dyDescent="0.3">
      <c r="E2162" s="162"/>
      <c r="F2162" s="1"/>
      <c r="G2162" s="163"/>
      <c r="H2162" s="1"/>
      <c r="I2162" s="3"/>
      <c r="J2162" s="163"/>
    </row>
    <row r="2163" spans="5:10" x14ac:dyDescent="0.3">
      <c r="E2163" s="162"/>
      <c r="F2163" s="1"/>
      <c r="G2163" s="163"/>
      <c r="H2163" s="1"/>
      <c r="I2163" s="3"/>
      <c r="J2163" s="163"/>
    </row>
    <row r="2164" spans="5:10" x14ac:dyDescent="0.3">
      <c r="E2164" s="162"/>
      <c r="F2164" s="1"/>
      <c r="G2164" s="163"/>
      <c r="H2164" s="1"/>
      <c r="I2164" s="3"/>
      <c r="J2164" s="163"/>
    </row>
    <row r="2165" spans="5:10" x14ac:dyDescent="0.3">
      <c r="E2165" s="162"/>
      <c r="F2165" s="1"/>
      <c r="G2165" s="163"/>
      <c r="H2165" s="1"/>
      <c r="I2165" s="3"/>
      <c r="J2165" s="163"/>
    </row>
    <row r="2166" spans="5:10" x14ac:dyDescent="0.3">
      <c r="E2166" s="162"/>
      <c r="F2166" s="1"/>
      <c r="G2166" s="163"/>
      <c r="H2166" s="1"/>
      <c r="I2166" s="3"/>
      <c r="J2166" s="163"/>
    </row>
    <row r="2167" spans="5:10" x14ac:dyDescent="0.3">
      <c r="E2167" s="162"/>
      <c r="F2167" s="1"/>
      <c r="G2167" s="163"/>
      <c r="H2167" s="1"/>
      <c r="I2167" s="3"/>
      <c r="J2167" s="163"/>
    </row>
    <row r="2168" spans="5:10" x14ac:dyDescent="0.3">
      <c r="E2168" s="162"/>
      <c r="F2168" s="1"/>
      <c r="G2168" s="163"/>
      <c r="H2168" s="1"/>
      <c r="I2168" s="3"/>
      <c r="J2168" s="163"/>
    </row>
    <row r="2169" spans="5:10" x14ac:dyDescent="0.3">
      <c r="E2169" s="162"/>
      <c r="F2169" s="1"/>
      <c r="G2169" s="163"/>
      <c r="H2169" s="1"/>
      <c r="I2169" s="3"/>
      <c r="J2169" s="163"/>
    </row>
    <row r="2170" spans="5:10" x14ac:dyDescent="0.3">
      <c r="E2170" s="162"/>
      <c r="F2170" s="1"/>
      <c r="G2170" s="163"/>
      <c r="H2170" s="1"/>
      <c r="I2170" s="3"/>
      <c r="J2170" s="163"/>
    </row>
    <row r="2171" spans="5:10" x14ac:dyDescent="0.3">
      <c r="E2171" s="162"/>
      <c r="F2171" s="1"/>
      <c r="G2171" s="163"/>
      <c r="H2171" s="1"/>
      <c r="I2171" s="3"/>
      <c r="J2171" s="163"/>
    </row>
    <row r="2172" spans="5:10" x14ac:dyDescent="0.3">
      <c r="E2172" s="162"/>
      <c r="F2172" s="1"/>
      <c r="G2172" s="163"/>
      <c r="H2172" s="1"/>
      <c r="I2172" s="3"/>
      <c r="J2172" s="163"/>
    </row>
    <row r="2173" spans="5:10" x14ac:dyDescent="0.3">
      <c r="E2173" s="162"/>
      <c r="F2173" s="1"/>
      <c r="G2173" s="163"/>
      <c r="H2173" s="1"/>
      <c r="I2173" s="3"/>
      <c r="J2173" s="163"/>
    </row>
    <row r="2174" spans="5:10" x14ac:dyDescent="0.3">
      <c r="E2174" s="162"/>
      <c r="F2174" s="1"/>
      <c r="G2174" s="163"/>
      <c r="H2174" s="1"/>
      <c r="I2174" s="3"/>
      <c r="J2174" s="163"/>
    </row>
    <row r="2175" spans="5:10" x14ac:dyDescent="0.3">
      <c r="E2175" s="162"/>
      <c r="F2175" s="1"/>
      <c r="G2175" s="163"/>
      <c r="H2175" s="1"/>
      <c r="I2175" s="3"/>
      <c r="J2175" s="163"/>
    </row>
    <row r="2176" spans="5:10" x14ac:dyDescent="0.3">
      <c r="E2176" s="162"/>
      <c r="F2176" s="1"/>
      <c r="G2176" s="163"/>
      <c r="H2176" s="1"/>
      <c r="I2176" s="3"/>
      <c r="J2176" s="163"/>
    </row>
    <row r="2177" spans="5:10" x14ac:dyDescent="0.3">
      <c r="E2177" s="162"/>
      <c r="F2177" s="1"/>
      <c r="G2177" s="163"/>
      <c r="H2177" s="1"/>
      <c r="I2177" s="3"/>
      <c r="J2177" s="163"/>
    </row>
    <row r="2178" spans="5:10" x14ac:dyDescent="0.3">
      <c r="E2178" s="162"/>
      <c r="F2178" s="1"/>
      <c r="G2178" s="163"/>
      <c r="H2178" s="1"/>
      <c r="I2178" s="3"/>
      <c r="J2178" s="163"/>
    </row>
    <row r="2179" spans="5:10" x14ac:dyDescent="0.3">
      <c r="E2179" s="162"/>
      <c r="F2179" s="1"/>
      <c r="G2179" s="163"/>
      <c r="H2179" s="1"/>
      <c r="I2179" s="3"/>
      <c r="J2179" s="163"/>
    </row>
    <row r="2180" spans="5:10" x14ac:dyDescent="0.3">
      <c r="E2180" s="162"/>
      <c r="F2180" s="1"/>
      <c r="G2180" s="163"/>
      <c r="H2180" s="1"/>
      <c r="I2180" s="3"/>
      <c r="J2180" s="163"/>
    </row>
    <row r="2181" spans="5:10" x14ac:dyDescent="0.3">
      <c r="E2181" s="162"/>
      <c r="F2181" s="1"/>
      <c r="G2181" s="163"/>
      <c r="H2181" s="1"/>
      <c r="I2181" s="3"/>
      <c r="J2181" s="163"/>
    </row>
    <row r="2182" spans="5:10" x14ac:dyDescent="0.3">
      <c r="E2182" s="162"/>
      <c r="F2182" s="1"/>
      <c r="G2182" s="163"/>
      <c r="H2182" s="1"/>
      <c r="I2182" s="3"/>
      <c r="J2182" s="163"/>
    </row>
    <row r="2183" spans="5:10" x14ac:dyDescent="0.3">
      <c r="E2183" s="162"/>
      <c r="F2183" s="1"/>
      <c r="G2183" s="163"/>
      <c r="H2183" s="1"/>
      <c r="I2183" s="3"/>
      <c r="J2183" s="163"/>
    </row>
    <row r="2184" spans="5:10" x14ac:dyDescent="0.3">
      <c r="E2184" s="162"/>
      <c r="F2184" s="1"/>
      <c r="G2184" s="163"/>
      <c r="H2184" s="1"/>
      <c r="I2184" s="3"/>
      <c r="J2184" s="163"/>
    </row>
    <row r="2185" spans="5:10" x14ac:dyDescent="0.3">
      <c r="E2185" s="162"/>
      <c r="F2185" s="1"/>
      <c r="G2185" s="163"/>
      <c r="H2185" s="1"/>
      <c r="I2185" s="3"/>
      <c r="J2185" s="163"/>
    </row>
    <row r="2186" spans="5:10" x14ac:dyDescent="0.3">
      <c r="E2186" s="162"/>
      <c r="F2186" s="1"/>
      <c r="G2186" s="163"/>
      <c r="H2186" s="1"/>
      <c r="I2186" s="3"/>
      <c r="J2186" s="163"/>
    </row>
    <row r="2187" spans="5:10" x14ac:dyDescent="0.3">
      <c r="E2187" s="162"/>
      <c r="F2187" s="1"/>
      <c r="G2187" s="163"/>
      <c r="H2187" s="1"/>
      <c r="I2187" s="3"/>
      <c r="J2187" s="163"/>
    </row>
    <row r="2188" spans="5:10" x14ac:dyDescent="0.3">
      <c r="E2188" s="162"/>
      <c r="F2188" s="1"/>
      <c r="G2188" s="163"/>
      <c r="H2188" s="1"/>
      <c r="I2188" s="3"/>
      <c r="J2188" s="163"/>
    </row>
    <row r="2189" spans="5:10" x14ac:dyDescent="0.3">
      <c r="E2189" s="162"/>
      <c r="F2189" s="1"/>
      <c r="G2189" s="163"/>
      <c r="H2189" s="1"/>
      <c r="I2189" s="3"/>
      <c r="J2189" s="163"/>
    </row>
    <row r="2190" spans="5:10" x14ac:dyDescent="0.3">
      <c r="E2190" s="162"/>
      <c r="F2190" s="1"/>
      <c r="G2190" s="163"/>
      <c r="H2190" s="1"/>
      <c r="I2190" s="3"/>
      <c r="J2190" s="163"/>
    </row>
    <row r="2191" spans="5:10" x14ac:dyDescent="0.3">
      <c r="E2191" s="162"/>
      <c r="F2191" s="1"/>
      <c r="G2191" s="163"/>
      <c r="H2191" s="1"/>
      <c r="I2191" s="3"/>
      <c r="J2191" s="163"/>
    </row>
    <row r="2192" spans="5:10" x14ac:dyDescent="0.3">
      <c r="E2192" s="162"/>
      <c r="F2192" s="1"/>
      <c r="G2192" s="163"/>
      <c r="H2192" s="1"/>
      <c r="I2192" s="3"/>
      <c r="J2192" s="163"/>
    </row>
    <row r="2193" spans="5:10" x14ac:dyDescent="0.3">
      <c r="E2193" s="162"/>
      <c r="F2193" s="1"/>
      <c r="G2193" s="163"/>
      <c r="H2193" s="1"/>
      <c r="I2193" s="3"/>
      <c r="J2193" s="163"/>
    </row>
    <row r="2194" spans="5:10" x14ac:dyDescent="0.3">
      <c r="E2194" s="162"/>
      <c r="F2194" s="1"/>
      <c r="G2194" s="163"/>
      <c r="H2194" s="1"/>
      <c r="I2194" s="3"/>
      <c r="J2194" s="163"/>
    </row>
    <row r="2195" spans="5:10" x14ac:dyDescent="0.3">
      <c r="E2195" s="162"/>
      <c r="F2195" s="1"/>
      <c r="G2195" s="163"/>
      <c r="H2195" s="1"/>
      <c r="I2195" s="3"/>
      <c r="J2195" s="163"/>
    </row>
    <row r="2196" spans="5:10" x14ac:dyDescent="0.3">
      <c r="E2196" s="162"/>
      <c r="F2196" s="1"/>
      <c r="G2196" s="163"/>
      <c r="H2196" s="1"/>
      <c r="I2196" s="3"/>
      <c r="J2196" s="163"/>
    </row>
    <row r="2197" spans="5:10" x14ac:dyDescent="0.3">
      <c r="E2197" s="162"/>
      <c r="F2197" s="1"/>
      <c r="G2197" s="163"/>
      <c r="H2197" s="1"/>
      <c r="I2197" s="3"/>
      <c r="J2197" s="163"/>
    </row>
    <row r="2198" spans="5:10" x14ac:dyDescent="0.3">
      <c r="E2198" s="162"/>
      <c r="F2198" s="1"/>
      <c r="G2198" s="163"/>
      <c r="H2198" s="1"/>
      <c r="I2198" s="3"/>
      <c r="J2198" s="163"/>
    </row>
    <row r="2199" spans="5:10" x14ac:dyDescent="0.3">
      <c r="E2199" s="162"/>
      <c r="F2199" s="1"/>
      <c r="G2199" s="163"/>
      <c r="H2199" s="1"/>
      <c r="I2199" s="3"/>
      <c r="J2199" s="163"/>
    </row>
    <row r="2200" spans="5:10" x14ac:dyDescent="0.3">
      <c r="E2200" s="162"/>
      <c r="F2200" s="1"/>
      <c r="G2200" s="163"/>
      <c r="H2200" s="1"/>
      <c r="I2200" s="3"/>
      <c r="J2200" s="163"/>
    </row>
    <row r="2201" spans="5:10" x14ac:dyDescent="0.3">
      <c r="E2201" s="162"/>
      <c r="F2201" s="1"/>
      <c r="G2201" s="163"/>
      <c r="H2201" s="1"/>
      <c r="I2201" s="3"/>
      <c r="J2201" s="163"/>
    </row>
    <row r="2202" spans="5:10" x14ac:dyDescent="0.3">
      <c r="E2202" s="162"/>
      <c r="F2202" s="1"/>
      <c r="G2202" s="163"/>
      <c r="H2202" s="1"/>
      <c r="I2202" s="3"/>
      <c r="J2202" s="163"/>
    </row>
    <row r="2203" spans="5:10" x14ac:dyDescent="0.3">
      <c r="E2203" s="162"/>
      <c r="F2203" s="1"/>
      <c r="G2203" s="163"/>
      <c r="H2203" s="1"/>
      <c r="I2203" s="3"/>
      <c r="J2203" s="163"/>
    </row>
    <row r="2204" spans="5:10" x14ac:dyDescent="0.3">
      <c r="E2204" s="162"/>
      <c r="F2204" s="1"/>
      <c r="G2204" s="163"/>
      <c r="H2204" s="1"/>
      <c r="I2204" s="3"/>
      <c r="J2204" s="163"/>
    </row>
    <row r="2205" spans="5:10" x14ac:dyDescent="0.3">
      <c r="E2205" s="162"/>
      <c r="F2205" s="1"/>
      <c r="G2205" s="163"/>
      <c r="H2205" s="1"/>
      <c r="I2205" s="3"/>
      <c r="J2205" s="163"/>
    </row>
    <row r="2206" spans="5:10" x14ac:dyDescent="0.3">
      <c r="E2206" s="162"/>
      <c r="F2206" s="1"/>
      <c r="G2206" s="163"/>
      <c r="H2206" s="1"/>
      <c r="I2206" s="3"/>
      <c r="J2206" s="163"/>
    </row>
    <row r="2207" spans="5:10" x14ac:dyDescent="0.3">
      <c r="E2207" s="162"/>
      <c r="F2207" s="1"/>
      <c r="G2207" s="163"/>
      <c r="H2207" s="1"/>
      <c r="I2207" s="3"/>
      <c r="J2207" s="163"/>
    </row>
    <row r="2208" spans="5:10" x14ac:dyDescent="0.3">
      <c r="E2208" s="162"/>
      <c r="F2208" s="1"/>
      <c r="G2208" s="163"/>
      <c r="H2208" s="1"/>
      <c r="I2208" s="3"/>
      <c r="J2208" s="163"/>
    </row>
    <row r="2209" spans="5:10" x14ac:dyDescent="0.3">
      <c r="E2209" s="162"/>
      <c r="F2209" s="1"/>
      <c r="G2209" s="163"/>
      <c r="H2209" s="1"/>
      <c r="I2209" s="3"/>
      <c r="J2209" s="163"/>
    </row>
    <row r="2210" spans="5:10" x14ac:dyDescent="0.3">
      <c r="E2210" s="162"/>
      <c r="F2210" s="1"/>
      <c r="G2210" s="163"/>
      <c r="H2210" s="1"/>
      <c r="I2210" s="3"/>
      <c r="J2210" s="163"/>
    </row>
    <row r="2211" spans="5:10" x14ac:dyDescent="0.3">
      <c r="E2211" s="162"/>
      <c r="F2211" s="1"/>
      <c r="G2211" s="163"/>
      <c r="H2211" s="1"/>
      <c r="I2211" s="3"/>
      <c r="J2211" s="163"/>
    </row>
    <row r="2212" spans="5:10" x14ac:dyDescent="0.3">
      <c r="E2212" s="162"/>
      <c r="F2212" s="1"/>
      <c r="G2212" s="163"/>
      <c r="H2212" s="1"/>
      <c r="I2212" s="3"/>
      <c r="J2212" s="163"/>
    </row>
    <row r="2213" spans="5:10" x14ac:dyDescent="0.3">
      <c r="E2213" s="162"/>
      <c r="F2213" s="1"/>
      <c r="G2213" s="163"/>
      <c r="H2213" s="1"/>
      <c r="I2213" s="3"/>
      <c r="J2213" s="163"/>
    </row>
    <row r="2214" spans="5:10" x14ac:dyDescent="0.3">
      <c r="E2214" s="162"/>
      <c r="F2214" s="1"/>
      <c r="G2214" s="163"/>
      <c r="H2214" s="1"/>
      <c r="I2214" s="3"/>
      <c r="J2214" s="163"/>
    </row>
    <row r="2215" spans="5:10" x14ac:dyDescent="0.3">
      <c r="E2215" s="162"/>
      <c r="F2215" s="1"/>
      <c r="G2215" s="163"/>
      <c r="H2215" s="1"/>
      <c r="I2215" s="3"/>
      <c r="J2215" s="163"/>
    </row>
    <row r="2216" spans="5:10" x14ac:dyDescent="0.3">
      <c r="E2216" s="162"/>
      <c r="F2216" s="1"/>
      <c r="G2216" s="163"/>
      <c r="H2216" s="1"/>
      <c r="I2216" s="3"/>
      <c r="J2216" s="163"/>
    </row>
    <row r="2217" spans="5:10" x14ac:dyDescent="0.3">
      <c r="E2217" s="162"/>
      <c r="F2217" s="1"/>
      <c r="G2217" s="163"/>
      <c r="H2217" s="1"/>
      <c r="I2217" s="3"/>
      <c r="J2217" s="163"/>
    </row>
    <row r="2218" spans="5:10" x14ac:dyDescent="0.3">
      <c r="E2218" s="162"/>
      <c r="F2218" s="1"/>
      <c r="G2218" s="163"/>
      <c r="H2218" s="1"/>
      <c r="I2218" s="3"/>
      <c r="J2218" s="163"/>
    </row>
    <row r="2219" spans="5:10" x14ac:dyDescent="0.3">
      <c r="E2219" s="162"/>
      <c r="F2219" s="1"/>
      <c r="G2219" s="163"/>
      <c r="H2219" s="1"/>
      <c r="I2219" s="3"/>
      <c r="J2219" s="163"/>
    </row>
    <row r="2220" spans="5:10" x14ac:dyDescent="0.3">
      <c r="E2220" s="162"/>
      <c r="F2220" s="1"/>
      <c r="G2220" s="163"/>
      <c r="H2220" s="1"/>
      <c r="I2220" s="3"/>
      <c r="J2220" s="163"/>
    </row>
    <row r="2221" spans="5:10" x14ac:dyDescent="0.3">
      <c r="E2221" s="162"/>
      <c r="F2221" s="1"/>
      <c r="G2221" s="163"/>
      <c r="H2221" s="1"/>
      <c r="I2221" s="3"/>
      <c r="J2221" s="163"/>
    </row>
    <row r="2222" spans="5:10" x14ac:dyDescent="0.3">
      <c r="E2222" s="162"/>
      <c r="F2222" s="1"/>
      <c r="G2222" s="163"/>
      <c r="H2222" s="1"/>
      <c r="I2222" s="3"/>
      <c r="J2222" s="163"/>
    </row>
    <row r="2223" spans="5:10" x14ac:dyDescent="0.3">
      <c r="E2223" s="162"/>
      <c r="F2223" s="1"/>
      <c r="G2223" s="163"/>
      <c r="H2223" s="1"/>
      <c r="I2223" s="3"/>
      <c r="J2223" s="163"/>
    </row>
    <row r="2224" spans="5:10" x14ac:dyDescent="0.3">
      <c r="E2224" s="162"/>
      <c r="F2224" s="1"/>
      <c r="G2224" s="163"/>
      <c r="H2224" s="1"/>
      <c r="I2224" s="3"/>
      <c r="J2224" s="163"/>
    </row>
    <row r="2225" spans="5:10" x14ac:dyDescent="0.3">
      <c r="E2225" s="162"/>
      <c r="F2225" s="1"/>
      <c r="G2225" s="163"/>
      <c r="H2225" s="1"/>
      <c r="I2225" s="3"/>
      <c r="J2225" s="163"/>
    </row>
    <row r="2226" spans="5:10" x14ac:dyDescent="0.3">
      <c r="E2226" s="162"/>
      <c r="F2226" s="1"/>
      <c r="G2226" s="163"/>
      <c r="H2226" s="1"/>
      <c r="I2226" s="3"/>
      <c r="J2226" s="163"/>
    </row>
    <row r="2227" spans="5:10" x14ac:dyDescent="0.3">
      <c r="E2227" s="162"/>
      <c r="F2227" s="1"/>
      <c r="G2227" s="163"/>
      <c r="H2227" s="1"/>
      <c r="I2227" s="3"/>
      <c r="J2227" s="163"/>
    </row>
    <row r="2228" spans="5:10" x14ac:dyDescent="0.3">
      <c r="E2228" s="162"/>
      <c r="F2228" s="1"/>
      <c r="G2228" s="163"/>
      <c r="H2228" s="1"/>
      <c r="I2228" s="3"/>
      <c r="J2228" s="163"/>
    </row>
    <row r="2229" spans="5:10" x14ac:dyDescent="0.3">
      <c r="E2229" s="162"/>
      <c r="F2229" s="1"/>
      <c r="G2229" s="163"/>
      <c r="H2229" s="1"/>
      <c r="I2229" s="3"/>
      <c r="J2229" s="163"/>
    </row>
    <row r="2230" spans="5:10" x14ac:dyDescent="0.3">
      <c r="E2230" s="162"/>
      <c r="F2230" s="1"/>
      <c r="G2230" s="163"/>
      <c r="H2230" s="1"/>
      <c r="I2230" s="3"/>
      <c r="J2230" s="163"/>
    </row>
    <row r="2231" spans="5:10" x14ac:dyDescent="0.3">
      <c r="E2231" s="162"/>
      <c r="F2231" s="1"/>
      <c r="G2231" s="163"/>
      <c r="H2231" s="1"/>
      <c r="I2231" s="3"/>
      <c r="J2231" s="163"/>
    </row>
    <row r="2232" spans="5:10" x14ac:dyDescent="0.3">
      <c r="E2232" s="162"/>
      <c r="F2232" s="1"/>
      <c r="G2232" s="163"/>
      <c r="H2232" s="1"/>
      <c r="I2232" s="3"/>
      <c r="J2232" s="163"/>
    </row>
    <row r="2233" spans="5:10" x14ac:dyDescent="0.3">
      <c r="E2233" s="162"/>
      <c r="F2233" s="1"/>
      <c r="G2233" s="163"/>
      <c r="H2233" s="1"/>
      <c r="I2233" s="3"/>
      <c r="J2233" s="163"/>
    </row>
    <row r="2234" spans="5:10" x14ac:dyDescent="0.3">
      <c r="E2234" s="162"/>
      <c r="F2234" s="1"/>
      <c r="G2234" s="163"/>
      <c r="H2234" s="1"/>
      <c r="I2234" s="3"/>
      <c r="J2234" s="163"/>
    </row>
    <row r="2235" spans="5:10" x14ac:dyDescent="0.3">
      <c r="E2235" s="162"/>
      <c r="F2235" s="1"/>
      <c r="G2235" s="163"/>
      <c r="H2235" s="1"/>
      <c r="I2235" s="3"/>
      <c r="J2235" s="163"/>
    </row>
    <row r="2236" spans="5:10" x14ac:dyDescent="0.3">
      <c r="E2236" s="162"/>
      <c r="F2236" s="1"/>
      <c r="G2236" s="163"/>
      <c r="H2236" s="1"/>
      <c r="I2236" s="3"/>
      <c r="J2236" s="163"/>
    </row>
    <row r="2237" spans="5:10" x14ac:dyDescent="0.3">
      <c r="E2237" s="162"/>
      <c r="F2237" s="1"/>
      <c r="G2237" s="163"/>
      <c r="H2237" s="1"/>
      <c r="I2237" s="3"/>
      <c r="J2237" s="163"/>
    </row>
    <row r="2238" spans="5:10" x14ac:dyDescent="0.3">
      <c r="E2238" s="162"/>
      <c r="F2238" s="1"/>
      <c r="G2238" s="163"/>
      <c r="H2238" s="1"/>
      <c r="I2238" s="3"/>
      <c r="J2238" s="163"/>
    </row>
    <row r="2239" spans="5:10" x14ac:dyDescent="0.3">
      <c r="E2239" s="162"/>
      <c r="F2239" s="1"/>
      <c r="G2239" s="163"/>
      <c r="H2239" s="1"/>
      <c r="I2239" s="3"/>
      <c r="J2239" s="163"/>
    </row>
    <row r="2240" spans="5:10" x14ac:dyDescent="0.3">
      <c r="E2240" s="162"/>
      <c r="F2240" s="1"/>
      <c r="G2240" s="163"/>
      <c r="H2240" s="1"/>
      <c r="I2240" s="3"/>
      <c r="J2240" s="163"/>
    </row>
    <row r="2241" spans="5:10" x14ac:dyDescent="0.3">
      <c r="E2241" s="162"/>
      <c r="F2241" s="1"/>
      <c r="G2241" s="163"/>
      <c r="H2241" s="1"/>
      <c r="I2241" s="3"/>
      <c r="J2241" s="163"/>
    </row>
    <row r="2242" spans="5:10" x14ac:dyDescent="0.3">
      <c r="E2242" s="162"/>
      <c r="F2242" s="1"/>
      <c r="G2242" s="163"/>
      <c r="H2242" s="1"/>
      <c r="I2242" s="3"/>
      <c r="J2242" s="163"/>
    </row>
    <row r="2243" spans="5:10" x14ac:dyDescent="0.3">
      <c r="E2243" s="162"/>
      <c r="F2243" s="1"/>
      <c r="G2243" s="163"/>
      <c r="H2243" s="1"/>
      <c r="I2243" s="3"/>
      <c r="J2243" s="163"/>
    </row>
    <row r="2244" spans="5:10" x14ac:dyDescent="0.3">
      <c r="E2244" s="162"/>
      <c r="F2244" s="1"/>
      <c r="G2244" s="163"/>
      <c r="H2244" s="1"/>
      <c r="I2244" s="3"/>
      <c r="J2244" s="163"/>
    </row>
    <row r="2245" spans="5:10" x14ac:dyDescent="0.3">
      <c r="E2245" s="162"/>
      <c r="F2245" s="1"/>
      <c r="G2245" s="163"/>
      <c r="H2245" s="1"/>
      <c r="I2245" s="3"/>
      <c r="J2245" s="163"/>
    </row>
    <row r="2246" spans="5:10" x14ac:dyDescent="0.3">
      <c r="E2246" s="162"/>
      <c r="F2246" s="1"/>
      <c r="G2246" s="163"/>
      <c r="H2246" s="1"/>
      <c r="I2246" s="3"/>
      <c r="J2246" s="163"/>
    </row>
    <row r="2247" spans="5:10" x14ac:dyDescent="0.3">
      <c r="E2247" s="162"/>
      <c r="F2247" s="1"/>
      <c r="G2247" s="163"/>
      <c r="H2247" s="1"/>
      <c r="I2247" s="3"/>
      <c r="J2247" s="163"/>
    </row>
    <row r="2248" spans="5:10" x14ac:dyDescent="0.3">
      <c r="E2248" s="162"/>
      <c r="F2248" s="1"/>
      <c r="G2248" s="163"/>
      <c r="H2248" s="1"/>
      <c r="I2248" s="3"/>
      <c r="J2248" s="163"/>
    </row>
    <row r="2249" spans="5:10" x14ac:dyDescent="0.3">
      <c r="E2249" s="162"/>
      <c r="F2249" s="1"/>
      <c r="G2249" s="163"/>
      <c r="H2249" s="1"/>
      <c r="I2249" s="3"/>
      <c r="J2249" s="163"/>
    </row>
    <row r="2250" spans="5:10" x14ac:dyDescent="0.3">
      <c r="E2250" s="162"/>
      <c r="F2250" s="1"/>
      <c r="G2250" s="163"/>
      <c r="H2250" s="1"/>
      <c r="I2250" s="3"/>
      <c r="J2250" s="163"/>
    </row>
    <row r="2251" spans="5:10" x14ac:dyDescent="0.3">
      <c r="E2251" s="162"/>
      <c r="F2251" s="1"/>
      <c r="G2251" s="163"/>
      <c r="H2251" s="1"/>
      <c r="I2251" s="3"/>
      <c r="J2251" s="163"/>
    </row>
    <row r="2252" spans="5:10" x14ac:dyDescent="0.3">
      <c r="E2252" s="162"/>
      <c r="F2252" s="1"/>
      <c r="G2252" s="163"/>
      <c r="H2252" s="1"/>
      <c r="I2252" s="3"/>
      <c r="J2252" s="163"/>
    </row>
    <row r="2253" spans="5:10" x14ac:dyDescent="0.3">
      <c r="E2253" s="162"/>
      <c r="F2253" s="1"/>
      <c r="G2253" s="163"/>
      <c r="H2253" s="1"/>
      <c r="I2253" s="3"/>
      <c r="J2253" s="163"/>
    </row>
    <row r="2254" spans="5:10" x14ac:dyDescent="0.3">
      <c r="E2254" s="162"/>
      <c r="F2254" s="1"/>
      <c r="G2254" s="163"/>
      <c r="H2254" s="1"/>
      <c r="I2254" s="3"/>
      <c r="J2254" s="163"/>
    </row>
    <row r="2255" spans="5:10" x14ac:dyDescent="0.3">
      <c r="E2255" s="162"/>
      <c r="F2255" s="1"/>
      <c r="G2255" s="163"/>
      <c r="H2255" s="1"/>
      <c r="I2255" s="3"/>
      <c r="J2255" s="163"/>
    </row>
    <row r="2256" spans="5:10" x14ac:dyDescent="0.3">
      <c r="E2256" s="162"/>
      <c r="F2256" s="1"/>
      <c r="G2256" s="163"/>
      <c r="H2256" s="1"/>
      <c r="I2256" s="3"/>
      <c r="J2256" s="163"/>
    </row>
    <row r="2257" spans="5:10" x14ac:dyDescent="0.3">
      <c r="E2257" s="162"/>
      <c r="F2257" s="1"/>
      <c r="G2257" s="163"/>
      <c r="H2257" s="1"/>
      <c r="I2257" s="3"/>
      <c r="J2257" s="163"/>
    </row>
    <row r="2258" spans="5:10" x14ac:dyDescent="0.3">
      <c r="E2258" s="162"/>
      <c r="F2258" s="1"/>
      <c r="G2258" s="163"/>
      <c r="H2258" s="1"/>
      <c r="I2258" s="3"/>
      <c r="J2258" s="163"/>
    </row>
    <row r="2259" spans="5:10" x14ac:dyDescent="0.3">
      <c r="E2259" s="162"/>
      <c r="F2259" s="1"/>
      <c r="G2259" s="163"/>
      <c r="H2259" s="1"/>
      <c r="I2259" s="3"/>
      <c r="J2259" s="163"/>
    </row>
    <row r="2260" spans="5:10" x14ac:dyDescent="0.3">
      <c r="E2260" s="162"/>
      <c r="F2260" s="1"/>
      <c r="G2260" s="163"/>
      <c r="H2260" s="1"/>
      <c r="I2260" s="3"/>
      <c r="J2260" s="163"/>
    </row>
    <row r="2261" spans="5:10" x14ac:dyDescent="0.3">
      <c r="E2261" s="162"/>
      <c r="F2261" s="1"/>
      <c r="G2261" s="163"/>
      <c r="H2261" s="1"/>
      <c r="I2261" s="3"/>
      <c r="J2261" s="163"/>
    </row>
    <row r="2262" spans="5:10" x14ac:dyDescent="0.3">
      <c r="E2262" s="162"/>
      <c r="F2262" s="1"/>
      <c r="G2262" s="163"/>
      <c r="H2262" s="1"/>
      <c r="I2262" s="3"/>
      <c r="J2262" s="163"/>
    </row>
    <row r="2263" spans="5:10" x14ac:dyDescent="0.3">
      <c r="E2263" s="162"/>
      <c r="F2263" s="1"/>
      <c r="G2263" s="163"/>
      <c r="H2263" s="1"/>
      <c r="I2263" s="3"/>
      <c r="J2263" s="163"/>
    </row>
    <row r="2264" spans="5:10" x14ac:dyDescent="0.3">
      <c r="E2264" s="162"/>
      <c r="F2264" s="1"/>
      <c r="G2264" s="163"/>
      <c r="H2264" s="1"/>
      <c r="I2264" s="3"/>
      <c r="J2264" s="163"/>
    </row>
    <row r="2265" spans="5:10" x14ac:dyDescent="0.3">
      <c r="E2265" s="162"/>
      <c r="F2265" s="1"/>
      <c r="G2265" s="163"/>
      <c r="H2265" s="1"/>
      <c r="I2265" s="3"/>
      <c r="J2265" s="163"/>
    </row>
    <row r="2266" spans="5:10" x14ac:dyDescent="0.3">
      <c r="E2266" s="162"/>
      <c r="F2266" s="1"/>
      <c r="G2266" s="163"/>
      <c r="H2266" s="1"/>
      <c r="I2266" s="3"/>
      <c r="J2266" s="163"/>
    </row>
    <row r="2267" spans="5:10" x14ac:dyDescent="0.3">
      <c r="E2267" s="162"/>
      <c r="F2267" s="1"/>
      <c r="G2267" s="163"/>
      <c r="H2267" s="1"/>
      <c r="I2267" s="3"/>
      <c r="J2267" s="163"/>
    </row>
    <row r="2268" spans="5:10" x14ac:dyDescent="0.3">
      <c r="E2268" s="162"/>
      <c r="F2268" s="1"/>
      <c r="G2268" s="163"/>
      <c r="H2268" s="1"/>
      <c r="I2268" s="3"/>
      <c r="J2268" s="163"/>
    </row>
    <row r="2269" spans="5:10" x14ac:dyDescent="0.3">
      <c r="E2269" s="162"/>
      <c r="F2269" s="1"/>
      <c r="G2269" s="163"/>
      <c r="H2269" s="1"/>
      <c r="I2269" s="3"/>
      <c r="J2269" s="163"/>
    </row>
    <row r="2270" spans="5:10" x14ac:dyDescent="0.3">
      <c r="E2270" s="162"/>
      <c r="F2270" s="1"/>
      <c r="G2270" s="163"/>
      <c r="H2270" s="1"/>
      <c r="I2270" s="3"/>
      <c r="J2270" s="163"/>
    </row>
    <row r="2271" spans="5:10" x14ac:dyDescent="0.3">
      <c r="E2271" s="162"/>
      <c r="F2271" s="1"/>
      <c r="G2271" s="163"/>
      <c r="H2271" s="1"/>
      <c r="I2271" s="3"/>
      <c r="J2271" s="163"/>
    </row>
    <row r="2272" spans="5:10" x14ac:dyDescent="0.3">
      <c r="E2272" s="162"/>
      <c r="F2272" s="1"/>
      <c r="G2272" s="163"/>
      <c r="H2272" s="1"/>
      <c r="I2272" s="3"/>
      <c r="J2272" s="163"/>
    </row>
    <row r="2273" spans="5:10" x14ac:dyDescent="0.3">
      <c r="E2273" s="162"/>
      <c r="F2273" s="1"/>
      <c r="G2273" s="163"/>
      <c r="H2273" s="1"/>
      <c r="I2273" s="3"/>
      <c r="J2273" s="163"/>
    </row>
    <row r="2274" spans="5:10" x14ac:dyDescent="0.3">
      <c r="E2274" s="162"/>
      <c r="F2274" s="1"/>
      <c r="G2274" s="163"/>
      <c r="H2274" s="1"/>
      <c r="I2274" s="3"/>
      <c r="J2274" s="163"/>
    </row>
    <row r="2275" spans="5:10" x14ac:dyDescent="0.3">
      <c r="E2275" s="162"/>
      <c r="F2275" s="1"/>
      <c r="G2275" s="163"/>
      <c r="H2275" s="1"/>
      <c r="I2275" s="3"/>
      <c r="J2275" s="163"/>
    </row>
    <row r="2276" spans="5:10" x14ac:dyDescent="0.3">
      <c r="E2276" s="162"/>
      <c r="F2276" s="1"/>
      <c r="G2276" s="163"/>
      <c r="H2276" s="1"/>
      <c r="I2276" s="3"/>
      <c r="J2276" s="163"/>
    </row>
    <row r="2277" spans="5:10" x14ac:dyDescent="0.3">
      <c r="E2277" s="162"/>
      <c r="F2277" s="1"/>
      <c r="G2277" s="163"/>
      <c r="H2277" s="1"/>
      <c r="I2277" s="3"/>
      <c r="J2277" s="163"/>
    </row>
    <row r="2278" spans="5:10" x14ac:dyDescent="0.3">
      <c r="E2278" s="162"/>
      <c r="F2278" s="1"/>
      <c r="G2278" s="163"/>
      <c r="H2278" s="1"/>
      <c r="I2278" s="3"/>
      <c r="J2278" s="163"/>
    </row>
    <row r="2279" spans="5:10" x14ac:dyDescent="0.3">
      <c r="E2279" s="162"/>
      <c r="F2279" s="1"/>
      <c r="G2279" s="163"/>
      <c r="H2279" s="1"/>
      <c r="I2279" s="3"/>
      <c r="J2279" s="163"/>
    </row>
    <row r="2280" spans="5:10" x14ac:dyDescent="0.3">
      <c r="E2280" s="162"/>
      <c r="F2280" s="1"/>
      <c r="G2280" s="163"/>
      <c r="H2280" s="1"/>
      <c r="I2280" s="3"/>
      <c r="J2280" s="163"/>
    </row>
    <row r="2281" spans="5:10" x14ac:dyDescent="0.3">
      <c r="E2281" s="162"/>
      <c r="F2281" s="1"/>
      <c r="G2281" s="163"/>
      <c r="H2281" s="1"/>
      <c r="I2281" s="3"/>
      <c r="J2281" s="163"/>
    </row>
    <row r="2282" spans="5:10" x14ac:dyDescent="0.3">
      <c r="E2282" s="162"/>
      <c r="F2282" s="1"/>
      <c r="G2282" s="163"/>
      <c r="H2282" s="1"/>
      <c r="I2282" s="3"/>
      <c r="J2282" s="163"/>
    </row>
    <row r="2283" spans="5:10" x14ac:dyDescent="0.3">
      <c r="E2283" s="162"/>
      <c r="F2283" s="1"/>
      <c r="G2283" s="163"/>
      <c r="H2283" s="1"/>
      <c r="I2283" s="3"/>
      <c r="J2283" s="163"/>
    </row>
    <row r="2284" spans="5:10" x14ac:dyDescent="0.3">
      <c r="E2284" s="162"/>
      <c r="F2284" s="1"/>
      <c r="G2284" s="163"/>
      <c r="H2284" s="1"/>
      <c r="I2284" s="3"/>
      <c r="J2284" s="163"/>
    </row>
    <row r="2285" spans="5:10" x14ac:dyDescent="0.3">
      <c r="E2285" s="162"/>
      <c r="F2285" s="1"/>
      <c r="G2285" s="163"/>
      <c r="H2285" s="1"/>
      <c r="I2285" s="3"/>
      <c r="J2285" s="163"/>
    </row>
    <row r="2286" spans="5:10" x14ac:dyDescent="0.3">
      <c r="E2286" s="162"/>
      <c r="F2286" s="1"/>
      <c r="G2286" s="163"/>
      <c r="H2286" s="1"/>
      <c r="I2286" s="3"/>
      <c r="J2286" s="163"/>
    </row>
    <row r="2287" spans="5:10" x14ac:dyDescent="0.3">
      <c r="E2287" s="162"/>
      <c r="F2287" s="1"/>
      <c r="G2287" s="163"/>
      <c r="H2287" s="1"/>
      <c r="I2287" s="3"/>
      <c r="J2287" s="163"/>
    </row>
    <row r="2288" spans="5:10" x14ac:dyDescent="0.3">
      <c r="E2288" s="162"/>
      <c r="F2288" s="1"/>
      <c r="G2288" s="163"/>
      <c r="H2288" s="1"/>
      <c r="I2288" s="3"/>
      <c r="J2288" s="163"/>
    </row>
    <row r="2289" spans="5:10" x14ac:dyDescent="0.3">
      <c r="E2289" s="162"/>
      <c r="F2289" s="1"/>
      <c r="G2289" s="163"/>
      <c r="H2289" s="1"/>
      <c r="I2289" s="3"/>
      <c r="J2289" s="163"/>
    </row>
    <row r="2290" spans="5:10" x14ac:dyDescent="0.3">
      <c r="E2290" s="162"/>
      <c r="F2290" s="1"/>
      <c r="G2290" s="163"/>
      <c r="H2290" s="1"/>
      <c r="I2290" s="3"/>
      <c r="J2290" s="163"/>
    </row>
    <row r="2291" spans="5:10" x14ac:dyDescent="0.3">
      <c r="E2291" s="162"/>
      <c r="F2291" s="1"/>
      <c r="G2291" s="163"/>
      <c r="H2291" s="1"/>
      <c r="I2291" s="3"/>
      <c r="J2291" s="163"/>
    </row>
    <row r="2292" spans="5:10" x14ac:dyDescent="0.3">
      <c r="E2292" s="162"/>
      <c r="F2292" s="1"/>
      <c r="G2292" s="163"/>
      <c r="H2292" s="1"/>
      <c r="I2292" s="3"/>
      <c r="J2292" s="163"/>
    </row>
    <row r="2293" spans="5:10" x14ac:dyDescent="0.3">
      <c r="E2293" s="162"/>
      <c r="F2293" s="1"/>
      <c r="G2293" s="163"/>
      <c r="H2293" s="1"/>
      <c r="I2293" s="3"/>
      <c r="J2293" s="163"/>
    </row>
    <row r="2294" spans="5:10" x14ac:dyDescent="0.3">
      <c r="E2294" s="162"/>
      <c r="F2294" s="1"/>
      <c r="G2294" s="163"/>
      <c r="H2294" s="1"/>
      <c r="I2294" s="3"/>
      <c r="J2294" s="163"/>
    </row>
    <row r="2295" spans="5:10" x14ac:dyDescent="0.3">
      <c r="E2295" s="162"/>
      <c r="F2295" s="1"/>
      <c r="G2295" s="163"/>
      <c r="H2295" s="1"/>
      <c r="I2295" s="3"/>
      <c r="J2295" s="163"/>
    </row>
    <row r="2296" spans="5:10" x14ac:dyDescent="0.3">
      <c r="E2296" s="162"/>
      <c r="F2296" s="1"/>
      <c r="G2296" s="163"/>
      <c r="H2296" s="1"/>
      <c r="I2296" s="3"/>
      <c r="J2296" s="163"/>
    </row>
    <row r="2297" spans="5:10" x14ac:dyDescent="0.3">
      <c r="E2297" s="162"/>
      <c r="F2297" s="1"/>
      <c r="G2297" s="163"/>
      <c r="H2297" s="1"/>
      <c r="I2297" s="3"/>
      <c r="J2297" s="163"/>
    </row>
    <row r="2298" spans="5:10" x14ac:dyDescent="0.3">
      <c r="E2298" s="162"/>
      <c r="F2298" s="1"/>
      <c r="G2298" s="163"/>
      <c r="H2298" s="1"/>
      <c r="I2298" s="3"/>
      <c r="J2298" s="163"/>
    </row>
    <row r="2299" spans="5:10" x14ac:dyDescent="0.3">
      <c r="E2299" s="162"/>
      <c r="F2299" s="1"/>
      <c r="G2299" s="163"/>
      <c r="H2299" s="1"/>
      <c r="I2299" s="3"/>
      <c r="J2299" s="163"/>
    </row>
    <row r="2300" spans="5:10" x14ac:dyDescent="0.3">
      <c r="E2300" s="162"/>
      <c r="F2300" s="1"/>
      <c r="G2300" s="163"/>
      <c r="H2300" s="1"/>
      <c r="I2300" s="3"/>
      <c r="J2300" s="163"/>
    </row>
    <row r="2301" spans="5:10" x14ac:dyDescent="0.3">
      <c r="E2301" s="162"/>
      <c r="F2301" s="1"/>
      <c r="G2301" s="163"/>
      <c r="H2301" s="1"/>
      <c r="I2301" s="3"/>
      <c r="J2301" s="163"/>
    </row>
    <row r="2302" spans="5:10" x14ac:dyDescent="0.3">
      <c r="E2302" s="162"/>
      <c r="F2302" s="1"/>
      <c r="G2302" s="163"/>
      <c r="H2302" s="1"/>
      <c r="I2302" s="3"/>
      <c r="J2302" s="163"/>
    </row>
    <row r="2303" spans="5:10" x14ac:dyDescent="0.3">
      <c r="E2303" s="162"/>
      <c r="F2303" s="1"/>
      <c r="G2303" s="163"/>
      <c r="H2303" s="1"/>
      <c r="I2303" s="3"/>
      <c r="J2303" s="163"/>
    </row>
    <row r="2304" spans="5:10" x14ac:dyDescent="0.3">
      <c r="E2304" s="162"/>
      <c r="F2304" s="1"/>
      <c r="G2304" s="163"/>
      <c r="H2304" s="1"/>
      <c r="I2304" s="3"/>
      <c r="J2304" s="163"/>
    </row>
    <row r="2305" spans="5:10" x14ac:dyDescent="0.3">
      <c r="E2305" s="162"/>
      <c r="F2305" s="1"/>
      <c r="G2305" s="163"/>
      <c r="H2305" s="1"/>
      <c r="I2305" s="3"/>
      <c r="J2305" s="163"/>
    </row>
    <row r="2306" spans="5:10" x14ac:dyDescent="0.3">
      <c r="E2306" s="162"/>
      <c r="F2306" s="1"/>
      <c r="G2306" s="163"/>
      <c r="H2306" s="1"/>
      <c r="I2306" s="3"/>
      <c r="J2306" s="163"/>
    </row>
    <row r="2307" spans="5:10" x14ac:dyDescent="0.3">
      <c r="E2307" s="162"/>
      <c r="F2307" s="1"/>
      <c r="G2307" s="163"/>
      <c r="H2307" s="1"/>
      <c r="I2307" s="3"/>
      <c r="J2307" s="163"/>
    </row>
    <row r="2308" spans="5:10" x14ac:dyDescent="0.3">
      <c r="E2308" s="162"/>
      <c r="F2308" s="1"/>
      <c r="G2308" s="163"/>
      <c r="H2308" s="1"/>
      <c r="I2308" s="3"/>
      <c r="J2308" s="163"/>
    </row>
    <row r="2309" spans="5:10" x14ac:dyDescent="0.3">
      <c r="E2309" s="162"/>
      <c r="F2309" s="1"/>
      <c r="G2309" s="163"/>
      <c r="H2309" s="1"/>
      <c r="I2309" s="3"/>
      <c r="J2309" s="163"/>
    </row>
    <row r="2310" spans="5:10" x14ac:dyDescent="0.3">
      <c r="E2310" s="162"/>
      <c r="F2310" s="1"/>
      <c r="G2310" s="163"/>
      <c r="H2310" s="1"/>
      <c r="I2310" s="3"/>
      <c r="J2310" s="163"/>
    </row>
    <row r="2311" spans="5:10" x14ac:dyDescent="0.3">
      <c r="E2311" s="162"/>
      <c r="F2311" s="1"/>
      <c r="G2311" s="163"/>
      <c r="H2311" s="1"/>
      <c r="I2311" s="3"/>
      <c r="J2311" s="163"/>
    </row>
    <row r="2312" spans="5:10" x14ac:dyDescent="0.3">
      <c r="E2312" s="162"/>
      <c r="F2312" s="1"/>
      <c r="G2312" s="163"/>
      <c r="H2312" s="1"/>
      <c r="I2312" s="3"/>
      <c r="J2312" s="163"/>
    </row>
    <row r="2313" spans="5:10" x14ac:dyDescent="0.3">
      <c r="E2313" s="162"/>
      <c r="F2313" s="1"/>
      <c r="G2313" s="163"/>
      <c r="H2313" s="1"/>
      <c r="I2313" s="3"/>
      <c r="J2313" s="163"/>
    </row>
    <row r="2314" spans="5:10" x14ac:dyDescent="0.3">
      <c r="E2314" s="162"/>
      <c r="F2314" s="1"/>
      <c r="G2314" s="163"/>
      <c r="H2314" s="1"/>
      <c r="I2314" s="3"/>
      <c r="J2314" s="163"/>
    </row>
    <row r="2315" spans="5:10" x14ac:dyDescent="0.3">
      <c r="E2315" s="162"/>
      <c r="F2315" s="1"/>
      <c r="G2315" s="163"/>
      <c r="H2315" s="1"/>
      <c r="I2315" s="3"/>
      <c r="J2315" s="163"/>
    </row>
    <row r="2316" spans="5:10" x14ac:dyDescent="0.3">
      <c r="E2316" s="162"/>
      <c r="F2316" s="1"/>
      <c r="G2316" s="163"/>
      <c r="H2316" s="1"/>
      <c r="I2316" s="3"/>
      <c r="J2316" s="163"/>
    </row>
    <row r="2317" spans="5:10" x14ac:dyDescent="0.3">
      <c r="E2317" s="162"/>
      <c r="F2317" s="1"/>
      <c r="G2317" s="163"/>
      <c r="H2317" s="1"/>
      <c r="I2317" s="3"/>
      <c r="J2317" s="163"/>
    </row>
    <row r="2318" spans="5:10" x14ac:dyDescent="0.3">
      <c r="E2318" s="162"/>
      <c r="F2318" s="1"/>
      <c r="G2318" s="163"/>
      <c r="H2318" s="1"/>
      <c r="I2318" s="3"/>
      <c r="J2318" s="163"/>
    </row>
    <row r="2319" spans="5:10" x14ac:dyDescent="0.3">
      <c r="E2319" s="162"/>
      <c r="F2319" s="1"/>
      <c r="G2319" s="163"/>
      <c r="H2319" s="1"/>
      <c r="I2319" s="3"/>
      <c r="J2319" s="163"/>
    </row>
    <row r="2320" spans="5:10" x14ac:dyDescent="0.3">
      <c r="E2320" s="162"/>
      <c r="F2320" s="1"/>
      <c r="G2320" s="163"/>
      <c r="H2320" s="1"/>
      <c r="I2320" s="3"/>
      <c r="J2320" s="163"/>
    </row>
    <row r="2321" spans="5:10" x14ac:dyDescent="0.3">
      <c r="E2321" s="162"/>
      <c r="F2321" s="1"/>
      <c r="G2321" s="163"/>
      <c r="H2321" s="1"/>
      <c r="I2321" s="3"/>
      <c r="J2321" s="163"/>
    </row>
    <row r="2322" spans="5:10" x14ac:dyDescent="0.3">
      <c r="E2322" s="162"/>
      <c r="F2322" s="1"/>
      <c r="G2322" s="163"/>
      <c r="H2322" s="1"/>
      <c r="I2322" s="3"/>
      <c r="J2322" s="163"/>
    </row>
    <row r="2323" spans="5:10" x14ac:dyDescent="0.3">
      <c r="E2323" s="162"/>
      <c r="F2323" s="1"/>
      <c r="G2323" s="163"/>
      <c r="H2323" s="1"/>
      <c r="I2323" s="3"/>
      <c r="J2323" s="163"/>
    </row>
    <row r="2324" spans="5:10" x14ac:dyDescent="0.3">
      <c r="E2324" s="162"/>
      <c r="F2324" s="1"/>
      <c r="G2324" s="163"/>
      <c r="H2324" s="1"/>
      <c r="I2324" s="3"/>
      <c r="J2324" s="163"/>
    </row>
    <row r="2325" spans="5:10" x14ac:dyDescent="0.3">
      <c r="E2325" s="162"/>
      <c r="F2325" s="1"/>
      <c r="G2325" s="163"/>
      <c r="H2325" s="1"/>
      <c r="I2325" s="3"/>
      <c r="J2325" s="163"/>
    </row>
    <row r="2326" spans="5:10" x14ac:dyDescent="0.3">
      <c r="E2326" s="162"/>
      <c r="F2326" s="1"/>
      <c r="G2326" s="163"/>
      <c r="H2326" s="1"/>
      <c r="I2326" s="3"/>
      <c r="J2326" s="163"/>
    </row>
    <row r="2327" spans="5:10" x14ac:dyDescent="0.3">
      <c r="E2327" s="162"/>
      <c r="F2327" s="1"/>
      <c r="G2327" s="163"/>
      <c r="H2327" s="1"/>
      <c r="I2327" s="3"/>
      <c r="J2327" s="163"/>
    </row>
    <row r="2328" spans="5:10" x14ac:dyDescent="0.3">
      <c r="E2328" s="162"/>
      <c r="F2328" s="1"/>
      <c r="G2328" s="163"/>
      <c r="H2328" s="1"/>
      <c r="I2328" s="3"/>
      <c r="J2328" s="163"/>
    </row>
    <row r="2329" spans="5:10" x14ac:dyDescent="0.3">
      <c r="E2329" s="162"/>
      <c r="F2329" s="1"/>
      <c r="G2329" s="163"/>
      <c r="H2329" s="1"/>
      <c r="I2329" s="3"/>
      <c r="J2329" s="163"/>
    </row>
    <row r="2330" spans="5:10" x14ac:dyDescent="0.3">
      <c r="E2330" s="162"/>
      <c r="F2330" s="1"/>
      <c r="G2330" s="163"/>
      <c r="H2330" s="1"/>
      <c r="I2330" s="3"/>
      <c r="J2330" s="163"/>
    </row>
    <row r="2331" spans="5:10" x14ac:dyDescent="0.3">
      <c r="E2331" s="162"/>
      <c r="F2331" s="1"/>
      <c r="G2331" s="163"/>
      <c r="H2331" s="1"/>
      <c r="I2331" s="3"/>
      <c r="J2331" s="163"/>
    </row>
    <row r="2332" spans="5:10" x14ac:dyDescent="0.3">
      <c r="E2332" s="162"/>
      <c r="F2332" s="1"/>
      <c r="G2332" s="163"/>
      <c r="H2332" s="1"/>
      <c r="I2332" s="3"/>
      <c r="J2332" s="163"/>
    </row>
    <row r="2333" spans="5:10" x14ac:dyDescent="0.3">
      <c r="E2333" s="162"/>
      <c r="F2333" s="1"/>
      <c r="G2333" s="163"/>
      <c r="H2333" s="1"/>
      <c r="I2333" s="3"/>
      <c r="J2333" s="163"/>
    </row>
    <row r="2334" spans="5:10" x14ac:dyDescent="0.3">
      <c r="E2334" s="162"/>
      <c r="F2334" s="1"/>
      <c r="G2334" s="163"/>
      <c r="H2334" s="1"/>
      <c r="I2334" s="3"/>
      <c r="J2334" s="163"/>
    </row>
    <row r="2335" spans="5:10" x14ac:dyDescent="0.3">
      <c r="E2335" s="162"/>
      <c r="F2335" s="1"/>
      <c r="G2335" s="163"/>
      <c r="H2335" s="1"/>
      <c r="I2335" s="3"/>
      <c r="J2335" s="163"/>
    </row>
    <row r="2336" spans="5:10" x14ac:dyDescent="0.3">
      <c r="E2336" s="162"/>
      <c r="F2336" s="1"/>
      <c r="G2336" s="163"/>
      <c r="H2336" s="1"/>
      <c r="I2336" s="3"/>
      <c r="J2336" s="163"/>
    </row>
    <row r="2337" spans="5:10" x14ac:dyDescent="0.3">
      <c r="E2337" s="162"/>
      <c r="F2337" s="1"/>
      <c r="G2337" s="163"/>
      <c r="H2337" s="1"/>
      <c r="I2337" s="3"/>
      <c r="J2337" s="163"/>
    </row>
    <row r="2338" spans="5:10" x14ac:dyDescent="0.3">
      <c r="E2338" s="162"/>
      <c r="F2338" s="1"/>
      <c r="G2338" s="163"/>
      <c r="H2338" s="1"/>
      <c r="I2338" s="3"/>
      <c r="J2338" s="163"/>
    </row>
    <row r="2339" spans="5:10" x14ac:dyDescent="0.3">
      <c r="E2339" s="162"/>
      <c r="F2339" s="1"/>
      <c r="G2339" s="163"/>
      <c r="H2339" s="1"/>
      <c r="I2339" s="3"/>
      <c r="J2339" s="163"/>
    </row>
    <row r="2340" spans="5:10" x14ac:dyDescent="0.3">
      <c r="E2340" s="162"/>
      <c r="F2340" s="1"/>
      <c r="G2340" s="163"/>
      <c r="H2340" s="1"/>
      <c r="I2340" s="3"/>
      <c r="J2340" s="163"/>
    </row>
    <row r="2341" spans="5:10" x14ac:dyDescent="0.3">
      <c r="E2341" s="162"/>
      <c r="F2341" s="1"/>
      <c r="G2341" s="163"/>
      <c r="H2341" s="1"/>
      <c r="I2341" s="3"/>
      <c r="J2341" s="163"/>
    </row>
    <row r="2342" spans="5:10" x14ac:dyDescent="0.3">
      <c r="E2342" s="162"/>
      <c r="F2342" s="1"/>
      <c r="G2342" s="163"/>
      <c r="H2342" s="1"/>
      <c r="I2342" s="3"/>
      <c r="J2342" s="163"/>
    </row>
    <row r="2343" spans="5:10" x14ac:dyDescent="0.3">
      <c r="E2343" s="162"/>
      <c r="F2343" s="1"/>
      <c r="G2343" s="163"/>
      <c r="H2343" s="1"/>
      <c r="I2343" s="3"/>
      <c r="J2343" s="163"/>
    </row>
    <row r="2344" spans="5:10" x14ac:dyDescent="0.3">
      <c r="E2344" s="162"/>
      <c r="F2344" s="1"/>
      <c r="G2344" s="163"/>
      <c r="H2344" s="1"/>
      <c r="I2344" s="3"/>
      <c r="J2344" s="163"/>
    </row>
    <row r="2345" spans="5:10" x14ac:dyDescent="0.3">
      <c r="E2345" s="162"/>
      <c r="F2345" s="1"/>
      <c r="G2345" s="163"/>
      <c r="H2345" s="1"/>
      <c r="I2345" s="3"/>
      <c r="J2345" s="163"/>
    </row>
    <row r="2346" spans="5:10" x14ac:dyDescent="0.3">
      <c r="E2346" s="162"/>
      <c r="F2346" s="1"/>
      <c r="G2346" s="163"/>
      <c r="H2346" s="1"/>
      <c r="I2346" s="3"/>
      <c r="J2346" s="163"/>
    </row>
    <row r="2347" spans="5:10" x14ac:dyDescent="0.3">
      <c r="E2347" s="162"/>
      <c r="F2347" s="1"/>
      <c r="G2347" s="163"/>
      <c r="H2347" s="1"/>
      <c r="I2347" s="3"/>
      <c r="J2347" s="163"/>
    </row>
    <row r="2348" spans="5:10" x14ac:dyDescent="0.3">
      <c r="E2348" s="162"/>
      <c r="F2348" s="1"/>
      <c r="G2348" s="163"/>
      <c r="H2348" s="1"/>
      <c r="I2348" s="3"/>
      <c r="J2348" s="163"/>
    </row>
    <row r="2349" spans="5:10" x14ac:dyDescent="0.3">
      <c r="E2349" s="162"/>
      <c r="F2349" s="1"/>
      <c r="G2349" s="163"/>
      <c r="H2349" s="1"/>
      <c r="I2349" s="3"/>
      <c r="J2349" s="163"/>
    </row>
    <row r="2350" spans="5:10" x14ac:dyDescent="0.3">
      <c r="E2350" s="162"/>
      <c r="F2350" s="1"/>
      <c r="G2350" s="163"/>
      <c r="H2350" s="1"/>
      <c r="I2350" s="3"/>
      <c r="J2350" s="163"/>
    </row>
    <row r="2351" spans="5:10" x14ac:dyDescent="0.3">
      <c r="E2351" s="162"/>
      <c r="F2351" s="1"/>
      <c r="G2351" s="163"/>
      <c r="H2351" s="1"/>
      <c r="I2351" s="3"/>
      <c r="J2351" s="163"/>
    </row>
    <row r="2352" spans="5:10" x14ac:dyDescent="0.3">
      <c r="E2352" s="162"/>
      <c r="F2352" s="1"/>
      <c r="G2352" s="163"/>
      <c r="H2352" s="1"/>
      <c r="I2352" s="3"/>
      <c r="J2352" s="163"/>
    </row>
    <row r="2353" spans="5:10" x14ac:dyDescent="0.3">
      <c r="E2353" s="162"/>
      <c r="F2353" s="1"/>
      <c r="G2353" s="163"/>
      <c r="H2353" s="1"/>
      <c r="I2353" s="3"/>
      <c r="J2353" s="163"/>
    </row>
    <row r="2354" spans="5:10" x14ac:dyDescent="0.3">
      <c r="E2354" s="162"/>
      <c r="F2354" s="1"/>
      <c r="G2354" s="163"/>
      <c r="H2354" s="1"/>
      <c r="I2354" s="3"/>
      <c r="J2354" s="163"/>
    </row>
    <row r="2355" spans="5:10" x14ac:dyDescent="0.3">
      <c r="E2355" s="162"/>
      <c r="F2355" s="1"/>
      <c r="G2355" s="163"/>
      <c r="H2355" s="1"/>
      <c r="I2355" s="3"/>
      <c r="J2355" s="163"/>
    </row>
    <row r="2356" spans="5:10" x14ac:dyDescent="0.3">
      <c r="E2356" s="162"/>
      <c r="F2356" s="1"/>
      <c r="G2356" s="163"/>
      <c r="H2356" s="1"/>
      <c r="I2356" s="3"/>
      <c r="J2356" s="163"/>
    </row>
    <row r="2357" spans="5:10" x14ac:dyDescent="0.3">
      <c r="E2357" s="162"/>
      <c r="F2357" s="1"/>
      <c r="G2357" s="163"/>
      <c r="H2357" s="1"/>
      <c r="I2357" s="3"/>
      <c r="J2357" s="163"/>
    </row>
    <row r="2358" spans="5:10" x14ac:dyDescent="0.3">
      <c r="E2358" s="162"/>
      <c r="F2358" s="1"/>
      <c r="G2358" s="163"/>
      <c r="H2358" s="1"/>
      <c r="I2358" s="3"/>
      <c r="J2358" s="163"/>
    </row>
    <row r="2359" spans="5:10" x14ac:dyDescent="0.3">
      <c r="E2359" s="162"/>
      <c r="F2359" s="1"/>
      <c r="G2359" s="163"/>
      <c r="H2359" s="1"/>
      <c r="I2359" s="3"/>
      <c r="J2359" s="163"/>
    </row>
    <row r="2360" spans="5:10" x14ac:dyDescent="0.3">
      <c r="E2360" s="162"/>
      <c r="F2360" s="1"/>
      <c r="G2360" s="163"/>
      <c r="H2360" s="1"/>
      <c r="I2360" s="3"/>
      <c r="J2360" s="163"/>
    </row>
    <row r="2361" spans="5:10" x14ac:dyDescent="0.3">
      <c r="E2361" s="162"/>
      <c r="F2361" s="1"/>
      <c r="G2361" s="163"/>
      <c r="H2361" s="1"/>
      <c r="I2361" s="3"/>
      <c r="J2361" s="163"/>
    </row>
    <row r="2362" spans="5:10" x14ac:dyDescent="0.3">
      <c r="E2362" s="162"/>
      <c r="F2362" s="1"/>
      <c r="G2362" s="163"/>
      <c r="H2362" s="1"/>
      <c r="I2362" s="3"/>
      <c r="J2362" s="163"/>
    </row>
    <row r="2363" spans="5:10" x14ac:dyDescent="0.3">
      <c r="E2363" s="162"/>
      <c r="F2363" s="1"/>
      <c r="G2363" s="163"/>
      <c r="H2363" s="1"/>
      <c r="I2363" s="3"/>
      <c r="J2363" s="163"/>
    </row>
    <row r="2364" spans="5:10" x14ac:dyDescent="0.3">
      <c r="E2364" s="162"/>
      <c r="F2364" s="1"/>
      <c r="G2364" s="163"/>
      <c r="H2364" s="1"/>
      <c r="I2364" s="3"/>
      <c r="J2364" s="163"/>
    </row>
    <row r="2365" spans="5:10" x14ac:dyDescent="0.3">
      <c r="E2365" s="162"/>
      <c r="F2365" s="1"/>
      <c r="G2365" s="163"/>
      <c r="H2365" s="1"/>
      <c r="I2365" s="3"/>
      <c r="J2365" s="163"/>
    </row>
    <row r="2366" spans="5:10" x14ac:dyDescent="0.3">
      <c r="E2366" s="162"/>
      <c r="F2366" s="1"/>
      <c r="G2366" s="163"/>
      <c r="H2366" s="1"/>
      <c r="I2366" s="3"/>
      <c r="J2366" s="163"/>
    </row>
    <row r="2367" spans="5:10" x14ac:dyDescent="0.3">
      <c r="E2367" s="162"/>
      <c r="F2367" s="1"/>
      <c r="G2367" s="163"/>
      <c r="H2367" s="1"/>
      <c r="I2367" s="3"/>
      <c r="J2367" s="163"/>
    </row>
    <row r="2368" spans="5:10" x14ac:dyDescent="0.3">
      <c r="E2368" s="162"/>
      <c r="F2368" s="1"/>
      <c r="G2368" s="163"/>
      <c r="H2368" s="1"/>
      <c r="I2368" s="3"/>
      <c r="J2368" s="163"/>
    </row>
    <row r="2369" spans="5:10" x14ac:dyDescent="0.3">
      <c r="E2369" s="162"/>
      <c r="F2369" s="1"/>
      <c r="G2369" s="163"/>
      <c r="H2369" s="1"/>
      <c r="I2369" s="3"/>
      <c r="J2369" s="163"/>
    </row>
    <row r="2370" spans="5:10" x14ac:dyDescent="0.3">
      <c r="E2370" s="162"/>
      <c r="F2370" s="1"/>
      <c r="G2370" s="163"/>
      <c r="H2370" s="1"/>
      <c r="I2370" s="3"/>
      <c r="J2370" s="163"/>
    </row>
    <row r="2371" spans="5:10" x14ac:dyDescent="0.3">
      <c r="E2371" s="162"/>
      <c r="F2371" s="1"/>
      <c r="G2371" s="163"/>
      <c r="H2371" s="1"/>
      <c r="I2371" s="3"/>
      <c r="J2371" s="163"/>
    </row>
    <row r="2372" spans="5:10" x14ac:dyDescent="0.3">
      <c r="E2372" s="162"/>
      <c r="F2372" s="1"/>
      <c r="G2372" s="163"/>
      <c r="H2372" s="1"/>
      <c r="I2372" s="3"/>
      <c r="J2372" s="163"/>
    </row>
    <row r="2373" spans="5:10" x14ac:dyDescent="0.3">
      <c r="E2373" s="162"/>
      <c r="F2373" s="1"/>
      <c r="G2373" s="163"/>
      <c r="H2373" s="1"/>
      <c r="I2373" s="3"/>
      <c r="J2373" s="163"/>
    </row>
    <row r="2374" spans="5:10" x14ac:dyDescent="0.3">
      <c r="E2374" s="162"/>
      <c r="F2374" s="1"/>
      <c r="G2374" s="163"/>
      <c r="H2374" s="1"/>
      <c r="I2374" s="3"/>
      <c r="J2374" s="163"/>
    </row>
    <row r="2375" spans="5:10" x14ac:dyDescent="0.3">
      <c r="E2375" s="162"/>
      <c r="F2375" s="1"/>
      <c r="G2375" s="163"/>
      <c r="H2375" s="1"/>
      <c r="I2375" s="3"/>
      <c r="J2375" s="163"/>
    </row>
    <row r="2376" spans="5:10" x14ac:dyDescent="0.3">
      <c r="E2376" s="162"/>
      <c r="F2376" s="1"/>
      <c r="G2376" s="163"/>
      <c r="H2376" s="1"/>
      <c r="I2376" s="3"/>
      <c r="J2376" s="163"/>
    </row>
    <row r="2377" spans="5:10" x14ac:dyDescent="0.3">
      <c r="E2377" s="162"/>
      <c r="F2377" s="1"/>
      <c r="G2377" s="163"/>
      <c r="H2377" s="1"/>
      <c r="I2377" s="3"/>
      <c r="J2377" s="163"/>
    </row>
    <row r="2378" spans="5:10" x14ac:dyDescent="0.3">
      <c r="E2378" s="162"/>
      <c r="F2378" s="1"/>
      <c r="G2378" s="163"/>
      <c r="H2378" s="1"/>
      <c r="I2378" s="3"/>
      <c r="J2378" s="163"/>
    </row>
    <row r="2379" spans="5:10" x14ac:dyDescent="0.3">
      <c r="E2379" s="162"/>
      <c r="F2379" s="1"/>
      <c r="G2379" s="163"/>
      <c r="H2379" s="1"/>
      <c r="I2379" s="3"/>
      <c r="J2379" s="163"/>
    </row>
    <row r="2380" spans="5:10" x14ac:dyDescent="0.3">
      <c r="E2380" s="162"/>
      <c r="F2380" s="1"/>
      <c r="G2380" s="163"/>
      <c r="H2380" s="1"/>
      <c r="I2380" s="3"/>
      <c r="J2380" s="163"/>
    </row>
    <row r="2381" spans="5:10" x14ac:dyDescent="0.3">
      <c r="E2381" s="162"/>
      <c r="F2381" s="1"/>
      <c r="G2381" s="163"/>
      <c r="H2381" s="1"/>
      <c r="I2381" s="3"/>
      <c r="J2381" s="163"/>
    </row>
    <row r="2382" spans="5:10" x14ac:dyDescent="0.3">
      <c r="E2382" s="162"/>
      <c r="F2382" s="1"/>
      <c r="G2382" s="163"/>
      <c r="H2382" s="1"/>
      <c r="I2382" s="3"/>
      <c r="J2382" s="163"/>
    </row>
    <row r="2383" spans="5:10" x14ac:dyDescent="0.3">
      <c r="E2383" s="162"/>
      <c r="F2383" s="1"/>
      <c r="G2383" s="163"/>
      <c r="H2383" s="1"/>
      <c r="I2383" s="3"/>
      <c r="J2383" s="163"/>
    </row>
    <row r="2384" spans="5:10" x14ac:dyDescent="0.3">
      <c r="E2384" s="162"/>
      <c r="F2384" s="1"/>
      <c r="G2384" s="163"/>
      <c r="H2384" s="1"/>
      <c r="I2384" s="3"/>
      <c r="J2384" s="163"/>
    </row>
    <row r="2385" spans="5:10" x14ac:dyDescent="0.3">
      <c r="E2385" s="162"/>
      <c r="F2385" s="1"/>
      <c r="G2385" s="163"/>
      <c r="H2385" s="1"/>
      <c r="I2385" s="3"/>
      <c r="J2385" s="163"/>
    </row>
    <row r="2386" spans="5:10" x14ac:dyDescent="0.3">
      <c r="E2386" s="162"/>
      <c r="F2386" s="1"/>
      <c r="G2386" s="163"/>
      <c r="H2386" s="1"/>
      <c r="I2386" s="3"/>
      <c r="J2386" s="163"/>
    </row>
    <row r="2387" spans="5:10" x14ac:dyDescent="0.3">
      <c r="E2387" s="162"/>
      <c r="F2387" s="1"/>
      <c r="G2387" s="163"/>
      <c r="H2387" s="1"/>
      <c r="I2387" s="3"/>
      <c r="J2387" s="163"/>
    </row>
    <row r="2388" spans="5:10" x14ac:dyDescent="0.3">
      <c r="E2388" s="162"/>
      <c r="F2388" s="1"/>
      <c r="G2388" s="163"/>
      <c r="H2388" s="1"/>
      <c r="I2388" s="3"/>
      <c r="J2388" s="163"/>
    </row>
    <row r="2389" spans="5:10" x14ac:dyDescent="0.3">
      <c r="E2389" s="162"/>
      <c r="F2389" s="1"/>
      <c r="G2389" s="163"/>
      <c r="H2389" s="1"/>
      <c r="I2389" s="3"/>
      <c r="J2389" s="163"/>
    </row>
    <row r="2390" spans="5:10" x14ac:dyDescent="0.3">
      <c r="E2390" s="162"/>
      <c r="F2390" s="1"/>
      <c r="G2390" s="163"/>
      <c r="H2390" s="1"/>
      <c r="I2390" s="3"/>
      <c r="J2390" s="163"/>
    </row>
    <row r="2391" spans="5:10" x14ac:dyDescent="0.3">
      <c r="E2391" s="162"/>
      <c r="F2391" s="1"/>
      <c r="G2391" s="163"/>
      <c r="H2391" s="1"/>
      <c r="I2391" s="3"/>
      <c r="J2391" s="163"/>
    </row>
    <row r="2392" spans="5:10" x14ac:dyDescent="0.3">
      <c r="E2392" s="162"/>
      <c r="F2392" s="1"/>
      <c r="G2392" s="163"/>
      <c r="H2392" s="1"/>
      <c r="I2392" s="3"/>
      <c r="J2392" s="163"/>
    </row>
    <row r="2393" spans="5:10" x14ac:dyDescent="0.3">
      <c r="E2393" s="162"/>
      <c r="F2393" s="1"/>
      <c r="G2393" s="163"/>
      <c r="H2393" s="1"/>
      <c r="I2393" s="3"/>
      <c r="J2393" s="163"/>
    </row>
    <row r="2394" spans="5:10" x14ac:dyDescent="0.3">
      <c r="E2394" s="162"/>
      <c r="F2394" s="1"/>
      <c r="G2394" s="163"/>
      <c r="H2394" s="1"/>
      <c r="I2394" s="3"/>
      <c r="J2394" s="163"/>
    </row>
    <row r="2395" spans="5:10" x14ac:dyDescent="0.3">
      <c r="E2395" s="162"/>
      <c r="F2395" s="1"/>
      <c r="G2395" s="163"/>
      <c r="H2395" s="1"/>
      <c r="I2395" s="3"/>
      <c r="J2395" s="163"/>
    </row>
    <row r="2396" spans="5:10" x14ac:dyDescent="0.3">
      <c r="E2396" s="162"/>
      <c r="F2396" s="1"/>
      <c r="G2396" s="163"/>
      <c r="H2396" s="1"/>
      <c r="I2396" s="3"/>
      <c r="J2396" s="163"/>
    </row>
    <row r="2397" spans="5:10" x14ac:dyDescent="0.3">
      <c r="E2397" s="162"/>
      <c r="F2397" s="1"/>
      <c r="G2397" s="163"/>
      <c r="H2397" s="1"/>
      <c r="I2397" s="3"/>
      <c r="J2397" s="163"/>
    </row>
    <row r="2398" spans="5:10" x14ac:dyDescent="0.3">
      <c r="E2398" s="162"/>
      <c r="F2398" s="1"/>
      <c r="G2398" s="163"/>
      <c r="H2398" s="1"/>
      <c r="I2398" s="3"/>
      <c r="J2398" s="163"/>
    </row>
    <row r="2399" spans="5:10" x14ac:dyDescent="0.3">
      <c r="E2399" s="162"/>
      <c r="F2399" s="1"/>
      <c r="G2399" s="163"/>
      <c r="H2399" s="1"/>
      <c r="I2399" s="3"/>
      <c r="J2399" s="163"/>
    </row>
    <row r="2400" spans="5:10" x14ac:dyDescent="0.3">
      <c r="E2400" s="162"/>
      <c r="F2400" s="1"/>
      <c r="G2400" s="163"/>
      <c r="H2400" s="1"/>
      <c r="I2400" s="3"/>
      <c r="J2400" s="163"/>
    </row>
    <row r="2401" spans="5:10" x14ac:dyDescent="0.3">
      <c r="E2401" s="162"/>
      <c r="F2401" s="1"/>
      <c r="G2401" s="163"/>
      <c r="H2401" s="1"/>
      <c r="I2401" s="3"/>
      <c r="J2401" s="163"/>
    </row>
    <row r="2402" spans="5:10" x14ac:dyDescent="0.3">
      <c r="E2402" s="162"/>
      <c r="F2402" s="1"/>
      <c r="G2402" s="163"/>
      <c r="H2402" s="1"/>
      <c r="I2402" s="3"/>
      <c r="J2402" s="163"/>
    </row>
    <row r="2403" spans="5:10" x14ac:dyDescent="0.3">
      <c r="E2403" s="162"/>
      <c r="F2403" s="1"/>
      <c r="G2403" s="163"/>
      <c r="H2403" s="1"/>
      <c r="I2403" s="3"/>
      <c r="J2403" s="163"/>
    </row>
    <row r="2404" spans="5:10" x14ac:dyDescent="0.3">
      <c r="E2404" s="162"/>
      <c r="F2404" s="1"/>
      <c r="G2404" s="163"/>
      <c r="H2404" s="1"/>
      <c r="I2404" s="3"/>
      <c r="J2404" s="163"/>
    </row>
    <row r="2405" spans="5:10" x14ac:dyDescent="0.3">
      <c r="E2405" s="162"/>
      <c r="F2405" s="1"/>
      <c r="G2405" s="163"/>
      <c r="H2405" s="1"/>
      <c r="I2405" s="3"/>
      <c r="J2405" s="163"/>
    </row>
    <row r="2406" spans="5:10" x14ac:dyDescent="0.3">
      <c r="E2406" s="162"/>
      <c r="F2406" s="1"/>
      <c r="G2406" s="163"/>
      <c r="H2406" s="1"/>
      <c r="I2406" s="3"/>
      <c r="J2406" s="163"/>
    </row>
    <row r="2407" spans="5:10" x14ac:dyDescent="0.3">
      <c r="E2407" s="162"/>
      <c r="F2407" s="1"/>
      <c r="G2407" s="163"/>
      <c r="H2407" s="1"/>
      <c r="I2407" s="3"/>
      <c r="J2407" s="163"/>
    </row>
    <row r="2408" spans="5:10" x14ac:dyDescent="0.3">
      <c r="E2408" s="162"/>
      <c r="F2408" s="1"/>
      <c r="G2408" s="163"/>
      <c r="H2408" s="1"/>
      <c r="I2408" s="3"/>
      <c r="J2408" s="163"/>
    </row>
    <row r="2409" spans="5:10" x14ac:dyDescent="0.3">
      <c r="E2409" s="162"/>
      <c r="F2409" s="1"/>
      <c r="G2409" s="163"/>
      <c r="H2409" s="1"/>
      <c r="I2409" s="3"/>
      <c r="J2409" s="163"/>
    </row>
    <row r="2410" spans="5:10" x14ac:dyDescent="0.3">
      <c r="E2410" s="162"/>
      <c r="F2410" s="1"/>
      <c r="G2410" s="163"/>
      <c r="H2410" s="1"/>
      <c r="I2410" s="3"/>
      <c r="J2410" s="163"/>
    </row>
    <row r="2411" spans="5:10" x14ac:dyDescent="0.3">
      <c r="E2411" s="162"/>
      <c r="F2411" s="1"/>
      <c r="G2411" s="163"/>
      <c r="H2411" s="1"/>
      <c r="I2411" s="3"/>
      <c r="J2411" s="163"/>
    </row>
    <row r="2412" spans="5:10" x14ac:dyDescent="0.3">
      <c r="E2412" s="162"/>
      <c r="F2412" s="1"/>
      <c r="G2412" s="163"/>
      <c r="H2412" s="1"/>
      <c r="I2412" s="3"/>
      <c r="J2412" s="163"/>
    </row>
    <row r="2413" spans="5:10" x14ac:dyDescent="0.3">
      <c r="E2413" s="162"/>
      <c r="F2413" s="1"/>
      <c r="G2413" s="163"/>
      <c r="H2413" s="1"/>
      <c r="I2413" s="3"/>
      <c r="J2413" s="163"/>
    </row>
    <row r="2414" spans="5:10" x14ac:dyDescent="0.3">
      <c r="E2414" s="162"/>
      <c r="F2414" s="1"/>
      <c r="G2414" s="163"/>
      <c r="H2414" s="1"/>
      <c r="I2414" s="3"/>
      <c r="J2414" s="163"/>
    </row>
    <row r="2415" spans="5:10" x14ac:dyDescent="0.3">
      <c r="E2415" s="162"/>
      <c r="F2415" s="1"/>
      <c r="G2415" s="163"/>
      <c r="H2415" s="1"/>
      <c r="I2415" s="3"/>
      <c r="J2415" s="163"/>
    </row>
    <row r="2416" spans="5:10" x14ac:dyDescent="0.3">
      <c r="E2416" s="162"/>
      <c r="F2416" s="1"/>
      <c r="G2416" s="163"/>
      <c r="H2416" s="1"/>
      <c r="I2416" s="3"/>
      <c r="J2416" s="163"/>
    </row>
    <row r="2417" spans="5:10" x14ac:dyDescent="0.3">
      <c r="E2417" s="162"/>
      <c r="F2417" s="1"/>
      <c r="G2417" s="163"/>
      <c r="H2417" s="1"/>
      <c r="I2417" s="3"/>
      <c r="J2417" s="163"/>
    </row>
    <row r="2418" spans="5:10" x14ac:dyDescent="0.3">
      <c r="E2418" s="162"/>
      <c r="F2418" s="1"/>
      <c r="G2418" s="163"/>
      <c r="H2418" s="1"/>
      <c r="I2418" s="3"/>
      <c r="J2418" s="163"/>
    </row>
    <row r="2419" spans="5:10" x14ac:dyDescent="0.3">
      <c r="E2419" s="162"/>
      <c r="F2419" s="1"/>
      <c r="G2419" s="163"/>
      <c r="H2419" s="1"/>
      <c r="I2419" s="3"/>
      <c r="J2419" s="163"/>
    </row>
    <row r="2420" spans="5:10" x14ac:dyDescent="0.3">
      <c r="E2420" s="162"/>
      <c r="F2420" s="1"/>
      <c r="G2420" s="163"/>
      <c r="H2420" s="1"/>
      <c r="I2420" s="3"/>
      <c r="J2420" s="163"/>
    </row>
    <row r="2421" spans="5:10" x14ac:dyDescent="0.3">
      <c r="E2421" s="162"/>
      <c r="F2421" s="1"/>
      <c r="G2421" s="163"/>
      <c r="H2421" s="1"/>
      <c r="I2421" s="3"/>
      <c r="J2421" s="163"/>
    </row>
    <row r="2422" spans="5:10" x14ac:dyDescent="0.3">
      <c r="E2422" s="162"/>
      <c r="F2422" s="1"/>
      <c r="G2422" s="163"/>
      <c r="H2422" s="1"/>
      <c r="I2422" s="3"/>
      <c r="J2422" s="163"/>
    </row>
    <row r="2423" spans="5:10" x14ac:dyDescent="0.3">
      <c r="E2423" s="162"/>
      <c r="F2423" s="1"/>
      <c r="G2423" s="163"/>
      <c r="H2423" s="1"/>
      <c r="I2423" s="3"/>
      <c r="J2423" s="163"/>
    </row>
    <row r="2424" spans="5:10" x14ac:dyDescent="0.3">
      <c r="E2424" s="162"/>
      <c r="F2424" s="1"/>
      <c r="G2424" s="163"/>
      <c r="H2424" s="1"/>
      <c r="I2424" s="3"/>
      <c r="J2424" s="163"/>
    </row>
    <row r="2425" spans="5:10" x14ac:dyDescent="0.3">
      <c r="E2425" s="162"/>
      <c r="F2425" s="1"/>
      <c r="G2425" s="163"/>
      <c r="H2425" s="1"/>
      <c r="I2425" s="3"/>
      <c r="J2425" s="163"/>
    </row>
    <row r="2426" spans="5:10" x14ac:dyDescent="0.3">
      <c r="E2426" s="162"/>
      <c r="F2426" s="1"/>
      <c r="G2426" s="163"/>
      <c r="H2426" s="1"/>
      <c r="I2426" s="3"/>
      <c r="J2426" s="163"/>
    </row>
    <row r="2427" spans="5:10" x14ac:dyDescent="0.3">
      <c r="E2427" s="162"/>
      <c r="F2427" s="1"/>
      <c r="G2427" s="163"/>
      <c r="H2427" s="1"/>
      <c r="I2427" s="3"/>
      <c r="J2427" s="163"/>
    </row>
    <row r="2428" spans="5:10" x14ac:dyDescent="0.3">
      <c r="E2428" s="162"/>
      <c r="F2428" s="1"/>
      <c r="G2428" s="163"/>
      <c r="H2428" s="1"/>
      <c r="I2428" s="3"/>
      <c r="J2428" s="163"/>
    </row>
    <row r="2429" spans="5:10" x14ac:dyDescent="0.3">
      <c r="E2429" s="162"/>
      <c r="F2429" s="1"/>
      <c r="G2429" s="163"/>
      <c r="H2429" s="1"/>
      <c r="I2429" s="3"/>
      <c r="J2429" s="163"/>
    </row>
    <row r="2430" spans="5:10" x14ac:dyDescent="0.3">
      <c r="E2430" s="162"/>
      <c r="F2430" s="1"/>
      <c r="G2430" s="163"/>
      <c r="H2430" s="1"/>
      <c r="I2430" s="3"/>
      <c r="J2430" s="163"/>
    </row>
    <row r="2431" spans="5:10" x14ac:dyDescent="0.3">
      <c r="E2431" s="162"/>
      <c r="F2431" s="1"/>
      <c r="G2431" s="163"/>
      <c r="H2431" s="1"/>
      <c r="I2431" s="3"/>
      <c r="J2431" s="163"/>
    </row>
    <row r="2432" spans="5:10" x14ac:dyDescent="0.3">
      <c r="E2432" s="162"/>
      <c r="F2432" s="1"/>
      <c r="G2432" s="163"/>
      <c r="H2432" s="1"/>
      <c r="I2432" s="3"/>
      <c r="J2432" s="163"/>
    </row>
    <row r="2433" spans="5:10" x14ac:dyDescent="0.3">
      <c r="E2433" s="162"/>
      <c r="F2433" s="1"/>
      <c r="G2433" s="163"/>
      <c r="H2433" s="1"/>
      <c r="I2433" s="3"/>
      <c r="J2433" s="163"/>
    </row>
    <row r="2434" spans="5:10" x14ac:dyDescent="0.3">
      <c r="E2434" s="162"/>
      <c r="F2434" s="1"/>
      <c r="G2434" s="163"/>
      <c r="H2434" s="1"/>
      <c r="I2434" s="3"/>
      <c r="J2434" s="163"/>
    </row>
    <row r="2435" spans="5:10" x14ac:dyDescent="0.3">
      <c r="E2435" s="162"/>
      <c r="F2435" s="1"/>
      <c r="G2435" s="163"/>
      <c r="H2435" s="1"/>
      <c r="I2435" s="3"/>
      <c r="J2435" s="163"/>
    </row>
    <row r="2436" spans="5:10" x14ac:dyDescent="0.3">
      <c r="E2436" s="162"/>
      <c r="F2436" s="1"/>
      <c r="G2436" s="163"/>
      <c r="H2436" s="1"/>
      <c r="I2436" s="3"/>
      <c r="J2436" s="163"/>
    </row>
    <row r="2437" spans="5:10" x14ac:dyDescent="0.3">
      <c r="E2437" s="162"/>
      <c r="F2437" s="1"/>
      <c r="G2437" s="163"/>
      <c r="H2437" s="1"/>
      <c r="I2437" s="3"/>
      <c r="J2437" s="163"/>
    </row>
    <row r="2438" spans="5:10" x14ac:dyDescent="0.3">
      <c r="E2438" s="162"/>
      <c r="F2438" s="1"/>
      <c r="G2438" s="163"/>
      <c r="H2438" s="1"/>
      <c r="I2438" s="3"/>
      <c r="J2438" s="163"/>
    </row>
    <row r="2439" spans="5:10" x14ac:dyDescent="0.3">
      <c r="E2439" s="162"/>
      <c r="F2439" s="1"/>
      <c r="G2439" s="163"/>
      <c r="H2439" s="1"/>
      <c r="I2439" s="3"/>
      <c r="J2439" s="163"/>
    </row>
    <row r="2440" spans="5:10" x14ac:dyDescent="0.3">
      <c r="E2440" s="162"/>
      <c r="F2440" s="1"/>
      <c r="G2440" s="163"/>
      <c r="H2440" s="1"/>
      <c r="I2440" s="3"/>
      <c r="J2440" s="163"/>
    </row>
    <row r="2441" spans="5:10" x14ac:dyDescent="0.3">
      <c r="E2441" s="162"/>
      <c r="F2441" s="1"/>
      <c r="G2441" s="163"/>
      <c r="H2441" s="1"/>
      <c r="I2441" s="3"/>
      <c r="J2441" s="163"/>
    </row>
    <row r="2442" spans="5:10" x14ac:dyDescent="0.3">
      <c r="E2442" s="162"/>
      <c r="F2442" s="1"/>
      <c r="G2442" s="163"/>
      <c r="H2442" s="1"/>
      <c r="I2442" s="3"/>
      <c r="J2442" s="163"/>
    </row>
    <row r="2443" spans="5:10" x14ac:dyDescent="0.3">
      <c r="E2443" s="162"/>
      <c r="F2443" s="1"/>
      <c r="G2443" s="163"/>
      <c r="H2443" s="1"/>
      <c r="I2443" s="3"/>
      <c r="J2443" s="163"/>
    </row>
    <row r="2444" spans="5:10" x14ac:dyDescent="0.3">
      <c r="E2444" s="162"/>
      <c r="F2444" s="1"/>
      <c r="G2444" s="163"/>
      <c r="H2444" s="1"/>
      <c r="I2444" s="3"/>
      <c r="J2444" s="163"/>
    </row>
    <row r="2445" spans="5:10" x14ac:dyDescent="0.3">
      <c r="E2445" s="162"/>
      <c r="F2445" s="1"/>
      <c r="G2445" s="163"/>
      <c r="H2445" s="1"/>
      <c r="I2445" s="3"/>
      <c r="J2445" s="163"/>
    </row>
    <row r="2446" spans="5:10" x14ac:dyDescent="0.3">
      <c r="E2446" s="162"/>
      <c r="F2446" s="1"/>
      <c r="G2446" s="163"/>
      <c r="H2446" s="1"/>
      <c r="I2446" s="3"/>
      <c r="J2446" s="163"/>
    </row>
    <row r="2447" spans="5:10" x14ac:dyDescent="0.3">
      <c r="E2447" s="162"/>
      <c r="F2447" s="1"/>
      <c r="G2447" s="163"/>
      <c r="H2447" s="1"/>
      <c r="I2447" s="3"/>
      <c r="J2447" s="163"/>
    </row>
    <row r="2448" spans="5:10" x14ac:dyDescent="0.3">
      <c r="E2448" s="162"/>
      <c r="F2448" s="1"/>
      <c r="G2448" s="163"/>
      <c r="H2448" s="1"/>
      <c r="I2448" s="3"/>
      <c r="J2448" s="163"/>
    </row>
    <row r="2449" spans="5:10" x14ac:dyDescent="0.3">
      <c r="E2449" s="162"/>
      <c r="F2449" s="1"/>
      <c r="G2449" s="163"/>
      <c r="H2449" s="1"/>
      <c r="I2449" s="3"/>
      <c r="J2449" s="163"/>
    </row>
    <row r="2450" spans="5:10" x14ac:dyDescent="0.3">
      <c r="E2450" s="162"/>
      <c r="F2450" s="1"/>
      <c r="G2450" s="163"/>
      <c r="H2450" s="1"/>
      <c r="I2450" s="3"/>
      <c r="J2450" s="163"/>
    </row>
    <row r="2451" spans="5:10" x14ac:dyDescent="0.3">
      <c r="E2451" s="162"/>
      <c r="F2451" s="1"/>
      <c r="G2451" s="163"/>
      <c r="H2451" s="1"/>
      <c r="I2451" s="3"/>
      <c r="J2451" s="163"/>
    </row>
    <row r="2452" spans="5:10" x14ac:dyDescent="0.3">
      <c r="E2452" s="162"/>
      <c r="F2452" s="1"/>
      <c r="G2452" s="163"/>
      <c r="H2452" s="1"/>
      <c r="I2452" s="3"/>
      <c r="J2452" s="163"/>
    </row>
    <row r="2453" spans="5:10" x14ac:dyDescent="0.3">
      <c r="E2453" s="162"/>
      <c r="F2453" s="1"/>
      <c r="G2453" s="163"/>
      <c r="H2453" s="1"/>
      <c r="I2453" s="3"/>
      <c r="J2453" s="163"/>
    </row>
    <row r="2454" spans="5:10" x14ac:dyDescent="0.3">
      <c r="E2454" s="162"/>
      <c r="F2454" s="1"/>
      <c r="G2454" s="163"/>
      <c r="H2454" s="1"/>
      <c r="I2454" s="3"/>
      <c r="J2454" s="163"/>
    </row>
    <row r="2455" spans="5:10" x14ac:dyDescent="0.3">
      <c r="E2455" s="162"/>
      <c r="F2455" s="1"/>
      <c r="G2455" s="163"/>
      <c r="H2455" s="1"/>
      <c r="I2455" s="3"/>
      <c r="J2455" s="163"/>
    </row>
    <row r="2456" spans="5:10" x14ac:dyDescent="0.3">
      <c r="E2456" s="162"/>
      <c r="F2456" s="1"/>
      <c r="G2456" s="163"/>
      <c r="H2456" s="1"/>
      <c r="I2456" s="3"/>
      <c r="J2456" s="163"/>
    </row>
    <row r="2457" spans="5:10" x14ac:dyDescent="0.3">
      <c r="E2457" s="162"/>
      <c r="F2457" s="1"/>
      <c r="G2457" s="163"/>
      <c r="H2457" s="1"/>
      <c r="I2457" s="3"/>
      <c r="J2457" s="163"/>
    </row>
    <row r="2458" spans="5:10" x14ac:dyDescent="0.3">
      <c r="E2458" s="162"/>
      <c r="F2458" s="1"/>
      <c r="G2458" s="163"/>
      <c r="H2458" s="1"/>
      <c r="I2458" s="3"/>
      <c r="J2458" s="163"/>
    </row>
    <row r="2459" spans="5:10" x14ac:dyDescent="0.3">
      <c r="E2459" s="162"/>
      <c r="F2459" s="1"/>
      <c r="G2459" s="163"/>
      <c r="H2459" s="1"/>
      <c r="I2459" s="3"/>
      <c r="J2459" s="163"/>
    </row>
    <row r="2460" spans="5:10" x14ac:dyDescent="0.3">
      <c r="E2460" s="162"/>
      <c r="F2460" s="1"/>
      <c r="G2460" s="163"/>
      <c r="H2460" s="1"/>
      <c r="I2460" s="3"/>
      <c r="J2460" s="163"/>
    </row>
    <row r="2461" spans="5:10" x14ac:dyDescent="0.3">
      <c r="E2461" s="162"/>
      <c r="F2461" s="1"/>
      <c r="G2461" s="163"/>
      <c r="H2461" s="1"/>
      <c r="I2461" s="3"/>
      <c r="J2461" s="163"/>
    </row>
    <row r="2462" spans="5:10" x14ac:dyDescent="0.3">
      <c r="E2462" s="162"/>
      <c r="F2462" s="1"/>
      <c r="G2462" s="163"/>
      <c r="H2462" s="1"/>
      <c r="I2462" s="3"/>
      <c r="J2462" s="163"/>
    </row>
    <row r="2463" spans="5:10" x14ac:dyDescent="0.3">
      <c r="E2463" s="162"/>
      <c r="F2463" s="1"/>
      <c r="G2463" s="163"/>
      <c r="H2463" s="1"/>
      <c r="I2463" s="3"/>
      <c r="J2463" s="163"/>
    </row>
    <row r="2464" spans="5:10" x14ac:dyDescent="0.3">
      <c r="E2464" s="162"/>
      <c r="F2464" s="1"/>
      <c r="G2464" s="163"/>
      <c r="H2464" s="1"/>
      <c r="I2464" s="3"/>
      <c r="J2464" s="163"/>
    </row>
    <row r="2465" spans="5:10" x14ac:dyDescent="0.3">
      <c r="E2465" s="162"/>
      <c r="F2465" s="1"/>
      <c r="G2465" s="163"/>
      <c r="H2465" s="1"/>
      <c r="I2465" s="3"/>
      <c r="J2465" s="163"/>
    </row>
    <row r="2466" spans="5:10" x14ac:dyDescent="0.3">
      <c r="E2466" s="162"/>
      <c r="F2466" s="1"/>
      <c r="G2466" s="163"/>
      <c r="H2466" s="1"/>
      <c r="I2466" s="3"/>
      <c r="J2466" s="163"/>
    </row>
    <row r="2467" spans="5:10" x14ac:dyDescent="0.3">
      <c r="E2467" s="162"/>
      <c r="F2467" s="1"/>
      <c r="G2467" s="163"/>
      <c r="H2467" s="1"/>
      <c r="I2467" s="3"/>
      <c r="J2467" s="163"/>
    </row>
    <row r="2468" spans="5:10" x14ac:dyDescent="0.3">
      <c r="E2468" s="162"/>
      <c r="F2468" s="1"/>
      <c r="G2468" s="163"/>
      <c r="H2468" s="1"/>
      <c r="I2468" s="3"/>
      <c r="J2468" s="163"/>
    </row>
    <row r="2469" spans="5:10" x14ac:dyDescent="0.3">
      <c r="E2469" s="162"/>
      <c r="F2469" s="1"/>
      <c r="G2469" s="163"/>
      <c r="H2469" s="1"/>
      <c r="I2469" s="3"/>
      <c r="J2469" s="163"/>
    </row>
    <row r="2470" spans="5:10" x14ac:dyDescent="0.3">
      <c r="E2470" s="162"/>
      <c r="F2470" s="1"/>
      <c r="G2470" s="163"/>
      <c r="H2470" s="1"/>
      <c r="I2470" s="3"/>
      <c r="J2470" s="163"/>
    </row>
    <row r="2471" spans="5:10" x14ac:dyDescent="0.3">
      <c r="E2471" s="162"/>
      <c r="F2471" s="1"/>
      <c r="G2471" s="163"/>
      <c r="H2471" s="1"/>
      <c r="I2471" s="3"/>
      <c r="J2471" s="163"/>
    </row>
    <row r="2472" spans="5:10" x14ac:dyDescent="0.3">
      <c r="E2472" s="162"/>
      <c r="F2472" s="1"/>
      <c r="G2472" s="163"/>
      <c r="H2472" s="1"/>
      <c r="I2472" s="3"/>
      <c r="J2472" s="163"/>
    </row>
    <row r="2473" spans="5:10" x14ac:dyDescent="0.3">
      <c r="E2473" s="162"/>
      <c r="F2473" s="1"/>
      <c r="G2473" s="163"/>
      <c r="H2473" s="1"/>
      <c r="I2473" s="3"/>
      <c r="J2473" s="163"/>
    </row>
    <row r="2474" spans="5:10" x14ac:dyDescent="0.3">
      <c r="E2474" s="162"/>
      <c r="F2474" s="1"/>
      <c r="G2474" s="163"/>
      <c r="H2474" s="1"/>
      <c r="I2474" s="3"/>
      <c r="J2474" s="163"/>
    </row>
    <row r="2475" spans="5:10" x14ac:dyDescent="0.3">
      <c r="E2475" s="162"/>
      <c r="F2475" s="1"/>
      <c r="G2475" s="163"/>
      <c r="H2475" s="1"/>
      <c r="I2475" s="3"/>
      <c r="J2475" s="163"/>
    </row>
    <row r="2476" spans="5:10" x14ac:dyDescent="0.3">
      <c r="E2476" s="162"/>
      <c r="F2476" s="1"/>
      <c r="G2476" s="163"/>
      <c r="H2476" s="1"/>
      <c r="I2476" s="3"/>
      <c r="J2476" s="163"/>
    </row>
    <row r="2477" spans="5:10" x14ac:dyDescent="0.3">
      <c r="E2477" s="162"/>
      <c r="F2477" s="1"/>
      <c r="G2477" s="163"/>
      <c r="H2477" s="1"/>
      <c r="I2477" s="3"/>
      <c r="J2477" s="163"/>
    </row>
    <row r="2478" spans="5:10" x14ac:dyDescent="0.3">
      <c r="E2478" s="162"/>
      <c r="F2478" s="1"/>
      <c r="G2478" s="163"/>
      <c r="H2478" s="1"/>
      <c r="I2478" s="3"/>
      <c r="J2478" s="163"/>
    </row>
    <row r="2479" spans="5:10" x14ac:dyDescent="0.3">
      <c r="E2479" s="162"/>
      <c r="F2479" s="1"/>
      <c r="G2479" s="163"/>
      <c r="H2479" s="1"/>
      <c r="I2479" s="3"/>
      <c r="J2479" s="163"/>
    </row>
    <row r="2480" spans="5:10" x14ac:dyDescent="0.3">
      <c r="E2480" s="162"/>
      <c r="F2480" s="1"/>
      <c r="G2480" s="163"/>
      <c r="H2480" s="1"/>
      <c r="I2480" s="3"/>
      <c r="J2480" s="163"/>
    </row>
    <row r="2481" spans="5:10" x14ac:dyDescent="0.3">
      <c r="E2481" s="162"/>
      <c r="F2481" s="1"/>
      <c r="G2481" s="163"/>
      <c r="H2481" s="1"/>
      <c r="I2481" s="3"/>
      <c r="J2481" s="163"/>
    </row>
    <row r="2482" spans="5:10" x14ac:dyDescent="0.3">
      <c r="E2482" s="162"/>
      <c r="F2482" s="1"/>
      <c r="G2482" s="163"/>
      <c r="H2482" s="1"/>
      <c r="I2482" s="3"/>
      <c r="J2482" s="163"/>
    </row>
    <row r="2483" spans="5:10" x14ac:dyDescent="0.3">
      <c r="E2483" s="162"/>
      <c r="F2483" s="1"/>
      <c r="G2483" s="163"/>
      <c r="H2483" s="1"/>
      <c r="I2483" s="3"/>
      <c r="J2483" s="163"/>
    </row>
    <row r="2484" spans="5:10" x14ac:dyDescent="0.3">
      <c r="E2484" s="162"/>
      <c r="F2484" s="1"/>
      <c r="G2484" s="163"/>
      <c r="H2484" s="1"/>
      <c r="I2484" s="3"/>
      <c r="J2484" s="163"/>
    </row>
    <row r="2485" spans="5:10" x14ac:dyDescent="0.3">
      <c r="E2485" s="162"/>
      <c r="F2485" s="1"/>
      <c r="G2485" s="163"/>
      <c r="H2485" s="1"/>
      <c r="I2485" s="3"/>
      <c r="J2485" s="163"/>
    </row>
    <row r="2486" spans="5:10" x14ac:dyDescent="0.3">
      <c r="E2486" s="162"/>
      <c r="F2486" s="1"/>
      <c r="G2486" s="163"/>
      <c r="H2486" s="1"/>
      <c r="I2486" s="3"/>
      <c r="J2486" s="163"/>
    </row>
    <row r="2487" spans="5:10" x14ac:dyDescent="0.3">
      <c r="E2487" s="162"/>
      <c r="F2487" s="1"/>
      <c r="G2487" s="163"/>
      <c r="H2487" s="1"/>
      <c r="I2487" s="3"/>
      <c r="J2487" s="163"/>
    </row>
    <row r="2488" spans="5:10" x14ac:dyDescent="0.3">
      <c r="E2488" s="162"/>
      <c r="F2488" s="1"/>
      <c r="G2488" s="163"/>
      <c r="H2488" s="1"/>
      <c r="I2488" s="3"/>
      <c r="J2488" s="163"/>
    </row>
    <row r="2489" spans="5:10" x14ac:dyDescent="0.3">
      <c r="E2489" s="162"/>
      <c r="F2489" s="1"/>
      <c r="G2489" s="163"/>
      <c r="H2489" s="1"/>
      <c r="I2489" s="3"/>
      <c r="J2489" s="163"/>
    </row>
    <row r="2490" spans="5:10" x14ac:dyDescent="0.3">
      <c r="E2490" s="162"/>
      <c r="F2490" s="1"/>
      <c r="G2490" s="163"/>
      <c r="H2490" s="1"/>
      <c r="I2490" s="3"/>
      <c r="J2490" s="163"/>
    </row>
    <row r="2491" spans="5:10" x14ac:dyDescent="0.3">
      <c r="E2491" s="162"/>
      <c r="F2491" s="1"/>
      <c r="G2491" s="163"/>
      <c r="H2491" s="1"/>
      <c r="I2491" s="3"/>
      <c r="J2491" s="163"/>
    </row>
    <row r="2492" spans="5:10" x14ac:dyDescent="0.3">
      <c r="E2492" s="162"/>
      <c r="F2492" s="1"/>
      <c r="G2492" s="163"/>
      <c r="H2492" s="1"/>
      <c r="I2492" s="3"/>
      <c r="J2492" s="163"/>
    </row>
    <row r="2493" spans="5:10" x14ac:dyDescent="0.3">
      <c r="E2493" s="162"/>
      <c r="F2493" s="1"/>
      <c r="G2493" s="163"/>
      <c r="H2493" s="1"/>
      <c r="I2493" s="3"/>
      <c r="J2493" s="163"/>
    </row>
    <row r="2494" spans="5:10" x14ac:dyDescent="0.3">
      <c r="E2494" s="162"/>
      <c r="F2494" s="1"/>
      <c r="G2494" s="163"/>
      <c r="H2494" s="1"/>
      <c r="I2494" s="3"/>
      <c r="J2494" s="163"/>
    </row>
    <row r="2495" spans="5:10" x14ac:dyDescent="0.3">
      <c r="E2495" s="162"/>
      <c r="F2495" s="1"/>
      <c r="G2495" s="163"/>
      <c r="H2495" s="1"/>
      <c r="I2495" s="3"/>
      <c r="J2495" s="163"/>
    </row>
    <row r="2496" spans="5:10" x14ac:dyDescent="0.3">
      <c r="E2496" s="162"/>
      <c r="F2496" s="1"/>
      <c r="G2496" s="163"/>
      <c r="H2496" s="1"/>
      <c r="I2496" s="3"/>
      <c r="J2496" s="163"/>
    </row>
    <row r="2497" spans="5:10" x14ac:dyDescent="0.3">
      <c r="E2497" s="162"/>
      <c r="F2497" s="1"/>
      <c r="G2497" s="163"/>
      <c r="H2497" s="1"/>
      <c r="I2497" s="3"/>
      <c r="J2497" s="163"/>
    </row>
    <row r="2498" spans="5:10" x14ac:dyDescent="0.3">
      <c r="E2498" s="162"/>
      <c r="F2498" s="1"/>
      <c r="G2498" s="163"/>
      <c r="H2498" s="1"/>
      <c r="I2498" s="3"/>
      <c r="J2498" s="163"/>
    </row>
    <row r="2499" spans="5:10" x14ac:dyDescent="0.3">
      <c r="E2499" s="162"/>
      <c r="F2499" s="1"/>
      <c r="G2499" s="163"/>
      <c r="H2499" s="1"/>
      <c r="I2499" s="3"/>
      <c r="J2499" s="163"/>
    </row>
    <row r="2500" spans="5:10" x14ac:dyDescent="0.3">
      <c r="E2500" s="162"/>
      <c r="F2500" s="1"/>
      <c r="G2500" s="163"/>
      <c r="H2500" s="1"/>
      <c r="I2500" s="3"/>
      <c r="J2500" s="163"/>
    </row>
    <row r="2501" spans="5:10" x14ac:dyDescent="0.3">
      <c r="E2501" s="162"/>
      <c r="F2501" s="1"/>
      <c r="G2501" s="163"/>
      <c r="H2501" s="1"/>
      <c r="I2501" s="3"/>
      <c r="J2501" s="163"/>
    </row>
    <row r="2502" spans="5:10" x14ac:dyDescent="0.3">
      <c r="E2502" s="162"/>
      <c r="F2502" s="1"/>
      <c r="G2502" s="163"/>
      <c r="H2502" s="1"/>
      <c r="I2502" s="3"/>
      <c r="J2502" s="163"/>
    </row>
    <row r="2503" spans="5:10" x14ac:dyDescent="0.3">
      <c r="E2503" s="162"/>
      <c r="F2503" s="1"/>
      <c r="G2503" s="163"/>
      <c r="H2503" s="1"/>
      <c r="I2503" s="3"/>
      <c r="J2503" s="163"/>
    </row>
    <row r="2504" spans="5:10" x14ac:dyDescent="0.3">
      <c r="E2504" s="162"/>
      <c r="F2504" s="1"/>
      <c r="G2504" s="163"/>
      <c r="H2504" s="1"/>
      <c r="I2504" s="3"/>
      <c r="J2504" s="163"/>
    </row>
    <row r="2505" spans="5:10" x14ac:dyDescent="0.3">
      <c r="E2505" s="162"/>
      <c r="F2505" s="1"/>
      <c r="G2505" s="163"/>
      <c r="H2505" s="1"/>
      <c r="I2505" s="3"/>
      <c r="J2505" s="163"/>
    </row>
    <row r="2506" spans="5:10" x14ac:dyDescent="0.3">
      <c r="E2506" s="162"/>
      <c r="F2506" s="1"/>
      <c r="G2506" s="163"/>
      <c r="H2506" s="1"/>
      <c r="I2506" s="3"/>
      <c r="J2506" s="163"/>
    </row>
    <row r="2507" spans="5:10" x14ac:dyDescent="0.3">
      <c r="E2507" s="162"/>
      <c r="F2507" s="1"/>
      <c r="G2507" s="163"/>
      <c r="H2507" s="1"/>
      <c r="I2507" s="3"/>
      <c r="J2507" s="163"/>
    </row>
    <row r="2508" spans="5:10" x14ac:dyDescent="0.3">
      <c r="E2508" s="162"/>
      <c r="F2508" s="1"/>
      <c r="G2508" s="163"/>
      <c r="H2508" s="1"/>
      <c r="I2508" s="3"/>
      <c r="J2508" s="163"/>
    </row>
    <row r="2509" spans="5:10" x14ac:dyDescent="0.3">
      <c r="E2509" s="162"/>
      <c r="F2509" s="1"/>
      <c r="G2509" s="163"/>
      <c r="H2509" s="1"/>
      <c r="I2509" s="3"/>
      <c r="J2509" s="163"/>
    </row>
    <row r="2510" spans="5:10" x14ac:dyDescent="0.3">
      <c r="E2510" s="162"/>
      <c r="F2510" s="1"/>
      <c r="G2510" s="163"/>
      <c r="H2510" s="1"/>
      <c r="I2510" s="3"/>
      <c r="J2510" s="163"/>
    </row>
    <row r="2511" spans="5:10" x14ac:dyDescent="0.3">
      <c r="E2511" s="162"/>
      <c r="F2511" s="1"/>
      <c r="G2511" s="163"/>
      <c r="H2511" s="1"/>
      <c r="I2511" s="3"/>
      <c r="J2511" s="163"/>
    </row>
    <row r="2512" spans="5:10" x14ac:dyDescent="0.3">
      <c r="E2512" s="162"/>
      <c r="F2512" s="1"/>
      <c r="G2512" s="163"/>
      <c r="H2512" s="1"/>
      <c r="I2512" s="3"/>
      <c r="J2512" s="163"/>
    </row>
    <row r="2513" spans="5:10" x14ac:dyDescent="0.3">
      <c r="E2513" s="162"/>
      <c r="F2513" s="1"/>
      <c r="G2513" s="163"/>
      <c r="H2513" s="1"/>
      <c r="I2513" s="3"/>
      <c r="J2513" s="163"/>
    </row>
    <row r="2514" spans="5:10" x14ac:dyDescent="0.3">
      <c r="E2514" s="162"/>
      <c r="F2514" s="1"/>
      <c r="G2514" s="163"/>
      <c r="H2514" s="1"/>
      <c r="I2514" s="3"/>
      <c r="J2514" s="163"/>
    </row>
    <row r="2515" spans="5:10" x14ac:dyDescent="0.3">
      <c r="E2515" s="162"/>
      <c r="F2515" s="1"/>
      <c r="G2515" s="163"/>
      <c r="H2515" s="1"/>
      <c r="I2515" s="3"/>
      <c r="J2515" s="163"/>
    </row>
    <row r="2516" spans="5:10" x14ac:dyDescent="0.3">
      <c r="E2516" s="162"/>
      <c r="F2516" s="1"/>
      <c r="G2516" s="163"/>
      <c r="H2516" s="1"/>
      <c r="I2516" s="3"/>
      <c r="J2516" s="163"/>
    </row>
    <row r="2517" spans="5:10" x14ac:dyDescent="0.3">
      <c r="E2517" s="162"/>
      <c r="F2517" s="1"/>
      <c r="G2517" s="163"/>
      <c r="H2517" s="1"/>
      <c r="I2517" s="3"/>
      <c r="J2517" s="163"/>
    </row>
    <row r="2518" spans="5:10" x14ac:dyDescent="0.3">
      <c r="E2518" s="162"/>
      <c r="F2518" s="1"/>
      <c r="G2518" s="163"/>
      <c r="H2518" s="1"/>
      <c r="I2518" s="3"/>
      <c r="J2518" s="163"/>
    </row>
    <row r="2519" spans="5:10" x14ac:dyDescent="0.3">
      <c r="E2519" s="162"/>
      <c r="F2519" s="1"/>
      <c r="G2519" s="163"/>
      <c r="H2519" s="1"/>
      <c r="I2519" s="3"/>
      <c r="J2519" s="163"/>
    </row>
    <row r="2520" spans="5:10" x14ac:dyDescent="0.3">
      <c r="E2520" s="162"/>
      <c r="F2520" s="1"/>
      <c r="G2520" s="163"/>
      <c r="H2520" s="1"/>
      <c r="I2520" s="3"/>
      <c r="J2520" s="163"/>
    </row>
    <row r="2521" spans="5:10" x14ac:dyDescent="0.3">
      <c r="E2521" s="162"/>
      <c r="F2521" s="1"/>
      <c r="G2521" s="163"/>
      <c r="H2521" s="1"/>
      <c r="I2521" s="3"/>
      <c r="J2521" s="163"/>
    </row>
    <row r="2522" spans="5:10" x14ac:dyDescent="0.3">
      <c r="E2522" s="162"/>
      <c r="F2522" s="1"/>
      <c r="G2522" s="163"/>
      <c r="H2522" s="1"/>
      <c r="I2522" s="3"/>
      <c r="J2522" s="163"/>
    </row>
    <row r="2523" spans="5:10" x14ac:dyDescent="0.3">
      <c r="E2523" s="162"/>
      <c r="F2523" s="1"/>
      <c r="G2523" s="163"/>
      <c r="H2523" s="1"/>
      <c r="I2523" s="3"/>
      <c r="J2523" s="163"/>
    </row>
    <row r="2524" spans="5:10" x14ac:dyDescent="0.3">
      <c r="E2524" s="162"/>
      <c r="F2524" s="1"/>
      <c r="G2524" s="163"/>
      <c r="H2524" s="1"/>
      <c r="I2524" s="3"/>
      <c r="J2524" s="163"/>
    </row>
    <row r="2525" spans="5:10" x14ac:dyDescent="0.3">
      <c r="E2525" s="162"/>
      <c r="F2525" s="1"/>
      <c r="G2525" s="163"/>
      <c r="H2525" s="1"/>
      <c r="I2525" s="3"/>
      <c r="J2525" s="163"/>
    </row>
    <row r="2526" spans="5:10" x14ac:dyDescent="0.3">
      <c r="E2526" s="162"/>
      <c r="F2526" s="1"/>
      <c r="G2526" s="163"/>
      <c r="H2526" s="1"/>
      <c r="I2526" s="3"/>
      <c r="J2526" s="163"/>
    </row>
    <row r="2527" spans="5:10" x14ac:dyDescent="0.3">
      <c r="E2527" s="162"/>
      <c r="F2527" s="1"/>
      <c r="G2527" s="163"/>
      <c r="H2527" s="1"/>
      <c r="I2527" s="3"/>
      <c r="J2527" s="163"/>
    </row>
    <row r="2528" spans="5:10" x14ac:dyDescent="0.3">
      <c r="E2528" s="162"/>
      <c r="F2528" s="1"/>
      <c r="G2528" s="163"/>
      <c r="H2528" s="1"/>
      <c r="I2528" s="3"/>
      <c r="J2528" s="163"/>
    </row>
    <row r="2529" spans="5:10" x14ac:dyDescent="0.3">
      <c r="E2529" s="162"/>
      <c r="F2529" s="1"/>
      <c r="G2529" s="163"/>
      <c r="H2529" s="1"/>
      <c r="I2529" s="3"/>
      <c r="J2529" s="163"/>
    </row>
    <row r="2530" spans="5:10" x14ac:dyDescent="0.3">
      <c r="E2530" s="162"/>
      <c r="F2530" s="1"/>
      <c r="G2530" s="163"/>
      <c r="H2530" s="1"/>
      <c r="I2530" s="3"/>
      <c r="J2530" s="163"/>
    </row>
    <row r="2531" spans="5:10" x14ac:dyDescent="0.3">
      <c r="E2531" s="162"/>
      <c r="F2531" s="1"/>
      <c r="G2531" s="163"/>
      <c r="H2531" s="1"/>
      <c r="I2531" s="3"/>
      <c r="J2531" s="163"/>
    </row>
    <row r="2532" spans="5:10" x14ac:dyDescent="0.3">
      <c r="E2532" s="162"/>
      <c r="F2532" s="1"/>
      <c r="G2532" s="163"/>
      <c r="H2532" s="1"/>
      <c r="I2532" s="3"/>
      <c r="J2532" s="163"/>
    </row>
    <row r="2533" spans="5:10" x14ac:dyDescent="0.3">
      <c r="E2533" s="162"/>
      <c r="F2533" s="1"/>
      <c r="G2533" s="163"/>
      <c r="H2533" s="1"/>
      <c r="I2533" s="3"/>
      <c r="J2533" s="163"/>
    </row>
    <row r="2534" spans="5:10" x14ac:dyDescent="0.3">
      <c r="E2534" s="162"/>
      <c r="F2534" s="1"/>
      <c r="G2534" s="163"/>
      <c r="H2534" s="1"/>
      <c r="I2534" s="3"/>
      <c r="J2534" s="163"/>
    </row>
    <row r="2535" spans="5:10" x14ac:dyDescent="0.3">
      <c r="E2535" s="162"/>
      <c r="F2535" s="1"/>
      <c r="G2535" s="163"/>
      <c r="H2535" s="1"/>
      <c r="I2535" s="3"/>
      <c r="J2535" s="163"/>
    </row>
    <row r="2536" spans="5:10" x14ac:dyDescent="0.3">
      <c r="E2536" s="162"/>
      <c r="F2536" s="1"/>
      <c r="G2536" s="163"/>
      <c r="H2536" s="1"/>
      <c r="I2536" s="3"/>
      <c r="J2536" s="163"/>
    </row>
    <row r="2537" spans="5:10" x14ac:dyDescent="0.3">
      <c r="E2537" s="162"/>
      <c r="F2537" s="1"/>
      <c r="G2537" s="163"/>
      <c r="H2537" s="1"/>
      <c r="I2537" s="3"/>
      <c r="J2537" s="163"/>
    </row>
    <row r="2538" spans="5:10" x14ac:dyDescent="0.3">
      <c r="E2538" s="162"/>
      <c r="F2538" s="1"/>
      <c r="G2538" s="163"/>
      <c r="H2538" s="1"/>
      <c r="I2538" s="3"/>
      <c r="J2538" s="163"/>
    </row>
    <row r="2539" spans="5:10" x14ac:dyDescent="0.3">
      <c r="E2539" s="162"/>
      <c r="F2539" s="1"/>
      <c r="G2539" s="163"/>
      <c r="H2539" s="1"/>
      <c r="I2539" s="3"/>
      <c r="J2539" s="163"/>
    </row>
    <row r="2540" spans="5:10" x14ac:dyDescent="0.3">
      <c r="E2540" s="162"/>
      <c r="F2540" s="1"/>
      <c r="G2540" s="163"/>
      <c r="H2540" s="1"/>
      <c r="I2540" s="3"/>
      <c r="J2540" s="163"/>
    </row>
    <row r="2541" spans="5:10" x14ac:dyDescent="0.3">
      <c r="E2541" s="162"/>
      <c r="F2541" s="1"/>
      <c r="G2541" s="163"/>
      <c r="H2541" s="1"/>
      <c r="I2541" s="3"/>
      <c r="J2541" s="163"/>
    </row>
    <row r="2542" spans="5:10" x14ac:dyDescent="0.3">
      <c r="E2542" s="162"/>
      <c r="F2542" s="1"/>
      <c r="G2542" s="163"/>
      <c r="H2542" s="1"/>
      <c r="I2542" s="3"/>
      <c r="J2542" s="163"/>
    </row>
    <row r="2543" spans="5:10" x14ac:dyDescent="0.3">
      <c r="E2543" s="162"/>
      <c r="F2543" s="1"/>
      <c r="G2543" s="163"/>
      <c r="H2543" s="1"/>
      <c r="I2543" s="3"/>
      <c r="J2543" s="163"/>
    </row>
    <row r="2544" spans="5:10" x14ac:dyDescent="0.3">
      <c r="E2544" s="162"/>
      <c r="F2544" s="1"/>
      <c r="G2544" s="163"/>
      <c r="H2544" s="1"/>
      <c r="I2544" s="3"/>
      <c r="J2544" s="163"/>
    </row>
    <row r="2545" spans="5:10" x14ac:dyDescent="0.3">
      <c r="E2545" s="162"/>
      <c r="F2545" s="1"/>
      <c r="G2545" s="163"/>
      <c r="H2545" s="1"/>
      <c r="I2545" s="3"/>
      <c r="J2545" s="163"/>
    </row>
    <row r="2546" spans="5:10" x14ac:dyDescent="0.3">
      <c r="E2546" s="162"/>
      <c r="F2546" s="1"/>
      <c r="G2546" s="163"/>
      <c r="H2546" s="1"/>
      <c r="I2546" s="3"/>
      <c r="J2546" s="163"/>
    </row>
    <row r="2547" spans="5:10" x14ac:dyDescent="0.3">
      <c r="E2547" s="162"/>
      <c r="F2547" s="1"/>
      <c r="G2547" s="163"/>
      <c r="H2547" s="1"/>
      <c r="I2547" s="3"/>
      <c r="J2547" s="163"/>
    </row>
    <row r="2548" spans="5:10" x14ac:dyDescent="0.3">
      <c r="E2548" s="162"/>
      <c r="F2548" s="1"/>
      <c r="G2548" s="163"/>
      <c r="H2548" s="1"/>
      <c r="I2548" s="3"/>
      <c r="J2548" s="163"/>
    </row>
    <row r="2549" spans="5:10" x14ac:dyDescent="0.3">
      <c r="E2549" s="162"/>
      <c r="F2549" s="1"/>
      <c r="G2549" s="163"/>
      <c r="H2549" s="1"/>
      <c r="I2549" s="3"/>
      <c r="J2549" s="163"/>
    </row>
    <row r="2550" spans="5:10" x14ac:dyDescent="0.3">
      <c r="E2550" s="162"/>
      <c r="F2550" s="1"/>
      <c r="G2550" s="163"/>
      <c r="H2550" s="1"/>
      <c r="I2550" s="3"/>
      <c r="J2550" s="163"/>
    </row>
    <row r="2551" spans="5:10" x14ac:dyDescent="0.3">
      <c r="E2551" s="162"/>
      <c r="F2551" s="1"/>
      <c r="G2551" s="163"/>
      <c r="H2551" s="1"/>
      <c r="I2551" s="3"/>
      <c r="J2551" s="163"/>
    </row>
    <row r="2552" spans="5:10" x14ac:dyDescent="0.3">
      <c r="E2552" s="162"/>
      <c r="F2552" s="1"/>
      <c r="G2552" s="163"/>
      <c r="H2552" s="1"/>
      <c r="I2552" s="3"/>
      <c r="J2552" s="163"/>
    </row>
    <row r="2553" spans="5:10" x14ac:dyDescent="0.3">
      <c r="E2553" s="162"/>
      <c r="F2553" s="1"/>
      <c r="G2553" s="163"/>
      <c r="H2553" s="1"/>
      <c r="I2553" s="3"/>
      <c r="J2553" s="163"/>
    </row>
    <row r="2554" spans="5:10" x14ac:dyDescent="0.3">
      <c r="E2554" s="162"/>
      <c r="F2554" s="1"/>
      <c r="G2554" s="163"/>
      <c r="H2554" s="1"/>
      <c r="I2554" s="3"/>
      <c r="J2554" s="163"/>
    </row>
    <row r="2555" spans="5:10" x14ac:dyDescent="0.3">
      <c r="E2555" s="162"/>
      <c r="F2555" s="1"/>
      <c r="G2555" s="163"/>
      <c r="H2555" s="1"/>
      <c r="I2555" s="3"/>
      <c r="J2555" s="163"/>
    </row>
    <row r="2556" spans="5:10" x14ac:dyDescent="0.3">
      <c r="E2556" s="162"/>
      <c r="F2556" s="1"/>
      <c r="G2556" s="163"/>
      <c r="H2556" s="1"/>
      <c r="I2556" s="3"/>
      <c r="J2556" s="163"/>
    </row>
    <row r="2557" spans="5:10" x14ac:dyDescent="0.3">
      <c r="E2557" s="162"/>
      <c r="F2557" s="1"/>
      <c r="G2557" s="163"/>
      <c r="H2557" s="1"/>
      <c r="I2557" s="3"/>
      <c r="J2557" s="163"/>
    </row>
    <row r="2558" spans="5:10" x14ac:dyDescent="0.3">
      <c r="E2558" s="162"/>
      <c r="F2558" s="1"/>
      <c r="G2558" s="163"/>
      <c r="H2558" s="1"/>
      <c r="I2558" s="3"/>
      <c r="J2558" s="163"/>
    </row>
    <row r="2559" spans="5:10" x14ac:dyDescent="0.3">
      <c r="E2559" s="162"/>
      <c r="F2559" s="1"/>
      <c r="G2559" s="163"/>
      <c r="H2559" s="1"/>
      <c r="I2559" s="3"/>
      <c r="J2559" s="163"/>
    </row>
    <row r="2560" spans="5:10" x14ac:dyDescent="0.3">
      <c r="E2560" s="162"/>
      <c r="F2560" s="1"/>
      <c r="G2560" s="163"/>
      <c r="H2560" s="1"/>
      <c r="I2560" s="3"/>
      <c r="J2560" s="163"/>
    </row>
    <row r="2561" spans="5:10" x14ac:dyDescent="0.3">
      <c r="E2561" s="162"/>
      <c r="F2561" s="1"/>
      <c r="G2561" s="163"/>
      <c r="H2561" s="1"/>
      <c r="I2561" s="3"/>
      <c r="J2561" s="163"/>
    </row>
    <row r="2562" spans="5:10" x14ac:dyDescent="0.3">
      <c r="E2562" s="162"/>
      <c r="F2562" s="1"/>
      <c r="G2562" s="163"/>
      <c r="H2562" s="1"/>
      <c r="I2562" s="3"/>
      <c r="J2562" s="163"/>
    </row>
    <row r="2563" spans="5:10" x14ac:dyDescent="0.3">
      <c r="E2563" s="162"/>
      <c r="F2563" s="1"/>
      <c r="G2563" s="163"/>
      <c r="H2563" s="1"/>
      <c r="I2563" s="3"/>
      <c r="J2563" s="163"/>
    </row>
    <row r="2564" spans="5:10" x14ac:dyDescent="0.3">
      <c r="E2564" s="162"/>
      <c r="F2564" s="1"/>
      <c r="G2564" s="163"/>
      <c r="H2564" s="1"/>
      <c r="I2564" s="3"/>
      <c r="J2564" s="163"/>
    </row>
    <row r="2565" spans="5:10" x14ac:dyDescent="0.3">
      <c r="E2565" s="162"/>
      <c r="F2565" s="1"/>
      <c r="G2565" s="163"/>
      <c r="H2565" s="1"/>
      <c r="I2565" s="3"/>
      <c r="J2565" s="163"/>
    </row>
    <row r="2566" spans="5:10" x14ac:dyDescent="0.3">
      <c r="E2566" s="162"/>
      <c r="F2566" s="1"/>
      <c r="G2566" s="163"/>
      <c r="H2566" s="1"/>
      <c r="I2566" s="3"/>
      <c r="J2566" s="163"/>
    </row>
    <row r="2567" spans="5:10" x14ac:dyDescent="0.3">
      <c r="E2567" s="162"/>
      <c r="F2567" s="1"/>
      <c r="G2567" s="163"/>
      <c r="H2567" s="1"/>
      <c r="I2567" s="3"/>
      <c r="J2567" s="163"/>
    </row>
    <row r="2568" spans="5:10" x14ac:dyDescent="0.3">
      <c r="E2568" s="162"/>
      <c r="F2568" s="1"/>
      <c r="G2568" s="163"/>
      <c r="H2568" s="1"/>
      <c r="I2568" s="3"/>
      <c r="J2568" s="163"/>
    </row>
    <row r="2569" spans="5:10" x14ac:dyDescent="0.3">
      <c r="E2569" s="162"/>
      <c r="F2569" s="1"/>
      <c r="G2569" s="163"/>
      <c r="H2569" s="1"/>
      <c r="I2569" s="3"/>
      <c r="J2569" s="163"/>
    </row>
    <row r="2570" spans="5:10" x14ac:dyDescent="0.3">
      <c r="E2570" s="162"/>
      <c r="F2570" s="1"/>
      <c r="G2570" s="163"/>
      <c r="H2570" s="1"/>
      <c r="I2570" s="3"/>
      <c r="J2570" s="163"/>
    </row>
    <row r="2571" spans="5:10" x14ac:dyDescent="0.3">
      <c r="E2571" s="162"/>
      <c r="F2571" s="1"/>
      <c r="G2571" s="163"/>
      <c r="H2571" s="1"/>
      <c r="I2571" s="3"/>
      <c r="J2571" s="163"/>
    </row>
    <row r="2572" spans="5:10" x14ac:dyDescent="0.3">
      <c r="E2572" s="162"/>
      <c r="F2572" s="1"/>
      <c r="G2572" s="163"/>
      <c r="H2572" s="1"/>
      <c r="I2572" s="3"/>
      <c r="J2572" s="163"/>
    </row>
    <row r="2573" spans="5:10" x14ac:dyDescent="0.3">
      <c r="E2573" s="162"/>
      <c r="F2573" s="1"/>
      <c r="G2573" s="163"/>
      <c r="H2573" s="1"/>
      <c r="I2573" s="3"/>
      <c r="J2573" s="163"/>
    </row>
    <row r="2574" spans="5:10" x14ac:dyDescent="0.3">
      <c r="E2574" s="162"/>
      <c r="F2574" s="1"/>
      <c r="G2574" s="163"/>
      <c r="H2574" s="1"/>
      <c r="I2574" s="3"/>
      <c r="J2574" s="163"/>
    </row>
    <row r="2575" spans="5:10" x14ac:dyDescent="0.3">
      <c r="E2575" s="162"/>
      <c r="F2575" s="1"/>
      <c r="G2575" s="163"/>
      <c r="H2575" s="1"/>
      <c r="I2575" s="3"/>
      <c r="J2575" s="163"/>
    </row>
    <row r="2576" spans="5:10" x14ac:dyDescent="0.3">
      <c r="E2576" s="162"/>
      <c r="F2576" s="1"/>
      <c r="G2576" s="163"/>
      <c r="H2576" s="1"/>
      <c r="I2576" s="3"/>
      <c r="J2576" s="163"/>
    </row>
    <row r="2577" spans="5:10" x14ac:dyDescent="0.3">
      <c r="E2577" s="162"/>
      <c r="F2577" s="1"/>
      <c r="G2577" s="163"/>
      <c r="H2577" s="1"/>
      <c r="I2577" s="3"/>
      <c r="J2577" s="163"/>
    </row>
    <row r="2578" spans="5:10" x14ac:dyDescent="0.3">
      <c r="E2578" s="162"/>
      <c r="F2578" s="1"/>
      <c r="G2578" s="163"/>
      <c r="H2578" s="1"/>
      <c r="I2578" s="3"/>
      <c r="J2578" s="163"/>
    </row>
    <row r="2579" spans="5:10" x14ac:dyDescent="0.3">
      <c r="E2579" s="162"/>
      <c r="F2579" s="1"/>
      <c r="G2579" s="163"/>
      <c r="H2579" s="1"/>
      <c r="I2579" s="3"/>
      <c r="J2579" s="163"/>
    </row>
    <row r="2580" spans="5:10" x14ac:dyDescent="0.3">
      <c r="E2580" s="162"/>
      <c r="F2580" s="1"/>
      <c r="G2580" s="163"/>
      <c r="H2580" s="1"/>
      <c r="I2580" s="3"/>
      <c r="J2580" s="163"/>
    </row>
    <row r="2581" spans="5:10" x14ac:dyDescent="0.3">
      <c r="E2581" s="162"/>
      <c r="F2581" s="1"/>
      <c r="G2581" s="163"/>
      <c r="H2581" s="1"/>
      <c r="I2581" s="3"/>
      <c r="J2581" s="163"/>
    </row>
    <row r="2582" spans="5:10" x14ac:dyDescent="0.3">
      <c r="E2582" s="162"/>
      <c r="F2582" s="1"/>
      <c r="G2582" s="163"/>
      <c r="H2582" s="1"/>
      <c r="I2582" s="3"/>
      <c r="J2582" s="163"/>
    </row>
    <row r="2583" spans="5:10" x14ac:dyDescent="0.3">
      <c r="E2583" s="162"/>
      <c r="F2583" s="1"/>
      <c r="G2583" s="163"/>
      <c r="H2583" s="1"/>
      <c r="I2583" s="3"/>
      <c r="J2583" s="163"/>
    </row>
    <row r="2584" spans="5:10" x14ac:dyDescent="0.3">
      <c r="E2584" s="162"/>
      <c r="F2584" s="1"/>
      <c r="G2584" s="163"/>
      <c r="H2584" s="1"/>
      <c r="I2584" s="3"/>
      <c r="J2584" s="163"/>
    </row>
    <row r="2585" spans="5:10" x14ac:dyDescent="0.3">
      <c r="E2585" s="162"/>
      <c r="F2585" s="1"/>
      <c r="G2585" s="163"/>
      <c r="H2585" s="1"/>
      <c r="I2585" s="3"/>
      <c r="J2585" s="163"/>
    </row>
    <row r="2586" spans="5:10" x14ac:dyDescent="0.3">
      <c r="E2586" s="162"/>
      <c r="F2586" s="1"/>
      <c r="G2586" s="163"/>
      <c r="H2586" s="1"/>
      <c r="I2586" s="3"/>
      <c r="J2586" s="163"/>
    </row>
    <row r="2587" spans="5:10" x14ac:dyDescent="0.3">
      <c r="E2587" s="162"/>
      <c r="F2587" s="1"/>
      <c r="G2587" s="163"/>
      <c r="H2587" s="1"/>
      <c r="I2587" s="3"/>
      <c r="J2587" s="163"/>
    </row>
    <row r="2588" spans="5:10" x14ac:dyDescent="0.3">
      <c r="E2588" s="162"/>
      <c r="F2588" s="1"/>
      <c r="G2588" s="163"/>
      <c r="H2588" s="1"/>
      <c r="I2588" s="3"/>
      <c r="J2588" s="163"/>
    </row>
    <row r="2589" spans="5:10" x14ac:dyDescent="0.3">
      <c r="E2589" s="162"/>
      <c r="F2589" s="1"/>
      <c r="G2589" s="163"/>
      <c r="H2589" s="1"/>
      <c r="I2589" s="3"/>
      <c r="J2589" s="163"/>
    </row>
    <row r="2590" spans="5:10" x14ac:dyDescent="0.3">
      <c r="E2590" s="162"/>
      <c r="F2590" s="1"/>
      <c r="G2590" s="163"/>
      <c r="H2590" s="1"/>
      <c r="I2590" s="3"/>
      <c r="J2590" s="163"/>
    </row>
    <row r="2591" spans="5:10" x14ac:dyDescent="0.3">
      <c r="E2591" s="162"/>
      <c r="F2591" s="1"/>
      <c r="G2591" s="163"/>
      <c r="H2591" s="1"/>
      <c r="I2591" s="3"/>
      <c r="J2591" s="163"/>
    </row>
    <row r="2592" spans="5:10" x14ac:dyDescent="0.3">
      <c r="E2592" s="162"/>
      <c r="F2592" s="1"/>
      <c r="G2592" s="163"/>
      <c r="H2592" s="1"/>
      <c r="I2592" s="3"/>
      <c r="J2592" s="163"/>
    </row>
    <row r="2593" spans="5:10" x14ac:dyDescent="0.3">
      <c r="E2593" s="162"/>
      <c r="F2593" s="1"/>
      <c r="G2593" s="163"/>
      <c r="H2593" s="1"/>
      <c r="I2593" s="3"/>
      <c r="J2593" s="163"/>
    </row>
    <row r="2594" spans="5:10" x14ac:dyDescent="0.3">
      <c r="E2594" s="162"/>
      <c r="F2594" s="1"/>
      <c r="G2594" s="163"/>
      <c r="H2594" s="1"/>
      <c r="I2594" s="3"/>
      <c r="J2594" s="163"/>
    </row>
    <row r="2595" spans="5:10" x14ac:dyDescent="0.3">
      <c r="E2595" s="162"/>
      <c r="F2595" s="1"/>
      <c r="G2595" s="163"/>
      <c r="H2595" s="1"/>
      <c r="I2595" s="3"/>
      <c r="J2595" s="163"/>
    </row>
    <row r="2596" spans="5:10" x14ac:dyDescent="0.3">
      <c r="E2596" s="162"/>
      <c r="F2596" s="1"/>
      <c r="G2596" s="163"/>
      <c r="H2596" s="1"/>
      <c r="I2596" s="3"/>
      <c r="J2596" s="163"/>
    </row>
    <row r="2597" spans="5:10" x14ac:dyDescent="0.3">
      <c r="E2597" s="162"/>
      <c r="F2597" s="1"/>
      <c r="G2597" s="163"/>
      <c r="H2597" s="1"/>
      <c r="I2597" s="3"/>
      <c r="J2597" s="163"/>
    </row>
    <row r="2598" spans="5:10" x14ac:dyDescent="0.3">
      <c r="E2598" s="162"/>
      <c r="F2598" s="1"/>
      <c r="G2598" s="163"/>
      <c r="H2598" s="1"/>
      <c r="I2598" s="3"/>
      <c r="J2598" s="163"/>
    </row>
    <row r="2599" spans="5:10" x14ac:dyDescent="0.3">
      <c r="E2599" s="162"/>
      <c r="F2599" s="1"/>
      <c r="G2599" s="163"/>
      <c r="H2599" s="1"/>
      <c r="I2599" s="3"/>
      <c r="J2599" s="163"/>
    </row>
    <row r="2600" spans="5:10" x14ac:dyDescent="0.3">
      <c r="E2600" s="162"/>
      <c r="F2600" s="1"/>
      <c r="G2600" s="163"/>
      <c r="H2600" s="1"/>
      <c r="I2600" s="3"/>
      <c r="J2600" s="163"/>
    </row>
    <row r="2601" spans="5:10" x14ac:dyDescent="0.3">
      <c r="E2601" s="162"/>
      <c r="F2601" s="1"/>
      <c r="G2601" s="163"/>
      <c r="H2601" s="1"/>
      <c r="I2601" s="3"/>
      <c r="J2601" s="163"/>
    </row>
    <row r="2602" spans="5:10" x14ac:dyDescent="0.3">
      <c r="E2602" s="162"/>
      <c r="F2602" s="1"/>
      <c r="G2602" s="163"/>
      <c r="H2602" s="1"/>
      <c r="I2602" s="3"/>
      <c r="J2602" s="163"/>
    </row>
    <row r="2603" spans="5:10" x14ac:dyDescent="0.3">
      <c r="E2603" s="162"/>
      <c r="F2603" s="1"/>
      <c r="G2603" s="163"/>
      <c r="H2603" s="1"/>
      <c r="I2603" s="3"/>
      <c r="J2603" s="163"/>
    </row>
    <row r="2604" spans="5:10" x14ac:dyDescent="0.3">
      <c r="E2604" s="162"/>
      <c r="F2604" s="1"/>
      <c r="G2604" s="163"/>
      <c r="H2604" s="1"/>
      <c r="I2604" s="3"/>
      <c r="J2604" s="163"/>
    </row>
    <row r="2605" spans="5:10" x14ac:dyDescent="0.3">
      <c r="E2605" s="162"/>
      <c r="F2605" s="1"/>
      <c r="G2605" s="163"/>
      <c r="H2605" s="1"/>
      <c r="I2605" s="3"/>
      <c r="J2605" s="163"/>
    </row>
    <row r="2606" spans="5:10" x14ac:dyDescent="0.3">
      <c r="E2606" s="162"/>
      <c r="F2606" s="1"/>
      <c r="G2606" s="163"/>
      <c r="H2606" s="1"/>
      <c r="I2606" s="3"/>
      <c r="J2606" s="163"/>
    </row>
    <row r="2607" spans="5:10" x14ac:dyDescent="0.3">
      <c r="E2607" s="162"/>
      <c r="F2607" s="1"/>
      <c r="G2607" s="163"/>
      <c r="H2607" s="1"/>
      <c r="I2607" s="3"/>
      <c r="J2607" s="163"/>
    </row>
    <row r="2608" spans="5:10" x14ac:dyDescent="0.3">
      <c r="E2608" s="162"/>
      <c r="F2608" s="1"/>
      <c r="G2608" s="163"/>
      <c r="H2608" s="1"/>
      <c r="I2608" s="3"/>
      <c r="J2608" s="163"/>
    </row>
    <row r="2609" spans="5:10" x14ac:dyDescent="0.3">
      <c r="E2609" s="162"/>
      <c r="F2609" s="1"/>
      <c r="G2609" s="163"/>
      <c r="H2609" s="1"/>
      <c r="I2609" s="3"/>
      <c r="J2609" s="163"/>
    </row>
    <row r="2610" spans="5:10" x14ac:dyDescent="0.3">
      <c r="E2610" s="162"/>
      <c r="F2610" s="1"/>
      <c r="G2610" s="163"/>
      <c r="H2610" s="1"/>
      <c r="I2610" s="3"/>
      <c r="J2610" s="163"/>
    </row>
    <row r="2611" spans="5:10" x14ac:dyDescent="0.3">
      <c r="E2611" s="162"/>
      <c r="F2611" s="1"/>
      <c r="G2611" s="163"/>
      <c r="H2611" s="1"/>
      <c r="I2611" s="3"/>
      <c r="J2611" s="163"/>
    </row>
    <row r="2612" spans="5:10" x14ac:dyDescent="0.3">
      <c r="E2612" s="162"/>
      <c r="F2612" s="1"/>
      <c r="G2612" s="163"/>
      <c r="H2612" s="1"/>
      <c r="I2612" s="3"/>
      <c r="J2612" s="163"/>
    </row>
    <row r="2613" spans="5:10" x14ac:dyDescent="0.3">
      <c r="E2613" s="162"/>
      <c r="F2613" s="1"/>
      <c r="G2613" s="163"/>
      <c r="H2613" s="1"/>
      <c r="I2613" s="3"/>
      <c r="J2613" s="163"/>
    </row>
    <row r="2614" spans="5:10" x14ac:dyDescent="0.3">
      <c r="E2614" s="162"/>
      <c r="F2614" s="1"/>
      <c r="G2614" s="163"/>
      <c r="H2614" s="1"/>
      <c r="I2614" s="3"/>
      <c r="J2614" s="163"/>
    </row>
    <row r="2615" spans="5:10" x14ac:dyDescent="0.3">
      <c r="E2615" s="162"/>
      <c r="F2615" s="1"/>
      <c r="G2615" s="163"/>
      <c r="H2615" s="1"/>
      <c r="I2615" s="3"/>
      <c r="J2615" s="163"/>
    </row>
    <row r="2616" spans="5:10" x14ac:dyDescent="0.3">
      <c r="E2616" s="162"/>
      <c r="F2616" s="1"/>
      <c r="G2616" s="163"/>
      <c r="H2616" s="1"/>
      <c r="I2616" s="3"/>
      <c r="J2616" s="163"/>
    </row>
    <row r="2617" spans="5:10" x14ac:dyDescent="0.3">
      <c r="E2617" s="162"/>
      <c r="F2617" s="1"/>
      <c r="G2617" s="163"/>
      <c r="H2617" s="1"/>
      <c r="I2617" s="3"/>
      <c r="J2617" s="163"/>
    </row>
    <row r="2618" spans="5:10" x14ac:dyDescent="0.3">
      <c r="E2618" s="162"/>
      <c r="F2618" s="1"/>
      <c r="G2618" s="163"/>
      <c r="H2618" s="1"/>
      <c r="I2618" s="3"/>
      <c r="J2618" s="163"/>
    </row>
    <row r="2619" spans="5:10" x14ac:dyDescent="0.3">
      <c r="E2619" s="162"/>
      <c r="F2619" s="1"/>
      <c r="G2619" s="163"/>
      <c r="H2619" s="1"/>
      <c r="I2619" s="3"/>
      <c r="J2619" s="163"/>
    </row>
    <row r="2620" spans="5:10" x14ac:dyDescent="0.3">
      <c r="E2620" s="162"/>
      <c r="F2620" s="1"/>
      <c r="G2620" s="163"/>
      <c r="H2620" s="1"/>
      <c r="I2620" s="3"/>
      <c r="J2620" s="163"/>
    </row>
    <row r="2621" spans="5:10" x14ac:dyDescent="0.3">
      <c r="E2621" s="162"/>
      <c r="F2621" s="1"/>
      <c r="G2621" s="163"/>
      <c r="H2621" s="1"/>
      <c r="I2621" s="3"/>
      <c r="J2621" s="163"/>
    </row>
    <row r="2622" spans="5:10" x14ac:dyDescent="0.3">
      <c r="E2622" s="162"/>
      <c r="F2622" s="1"/>
      <c r="G2622" s="163"/>
      <c r="H2622" s="1"/>
      <c r="I2622" s="3"/>
      <c r="J2622" s="163"/>
    </row>
    <row r="2623" spans="5:10" x14ac:dyDescent="0.3">
      <c r="E2623" s="162"/>
      <c r="F2623" s="1"/>
      <c r="G2623" s="163"/>
      <c r="H2623" s="1"/>
      <c r="I2623" s="3"/>
      <c r="J2623" s="163"/>
    </row>
    <row r="2624" spans="5:10" x14ac:dyDescent="0.3">
      <c r="E2624" s="162"/>
      <c r="F2624" s="1"/>
      <c r="G2624" s="163"/>
      <c r="H2624" s="1"/>
      <c r="I2624" s="3"/>
      <c r="J2624" s="163"/>
    </row>
    <row r="2625" spans="5:10" x14ac:dyDescent="0.3">
      <c r="E2625" s="162"/>
      <c r="F2625" s="1"/>
      <c r="G2625" s="163"/>
      <c r="H2625" s="1"/>
      <c r="I2625" s="3"/>
      <c r="J2625" s="163"/>
    </row>
    <row r="2626" spans="5:10" x14ac:dyDescent="0.3">
      <c r="E2626" s="162"/>
      <c r="F2626" s="1"/>
      <c r="G2626" s="163"/>
      <c r="H2626" s="1"/>
      <c r="I2626" s="3"/>
      <c r="J2626" s="163"/>
    </row>
    <row r="2627" spans="5:10" x14ac:dyDescent="0.3">
      <c r="E2627" s="162"/>
      <c r="F2627" s="1"/>
      <c r="G2627" s="163"/>
      <c r="H2627" s="1"/>
      <c r="I2627" s="3"/>
      <c r="J2627" s="163"/>
    </row>
    <row r="2628" spans="5:10" x14ac:dyDescent="0.3">
      <c r="E2628" s="162"/>
      <c r="F2628" s="1"/>
      <c r="G2628" s="163"/>
      <c r="H2628" s="1"/>
      <c r="I2628" s="3"/>
      <c r="J2628" s="163"/>
    </row>
    <row r="2629" spans="5:10" x14ac:dyDescent="0.3">
      <c r="E2629" s="162"/>
      <c r="F2629" s="1"/>
      <c r="G2629" s="163"/>
      <c r="H2629" s="1"/>
      <c r="I2629" s="3"/>
      <c r="J2629" s="163"/>
    </row>
    <row r="2630" spans="5:10" x14ac:dyDescent="0.3">
      <c r="E2630" s="162"/>
      <c r="F2630" s="1"/>
      <c r="G2630" s="163"/>
      <c r="H2630" s="1"/>
      <c r="I2630" s="3"/>
      <c r="J2630" s="163"/>
    </row>
    <row r="2631" spans="5:10" x14ac:dyDescent="0.3">
      <c r="E2631" s="162"/>
      <c r="F2631" s="1"/>
      <c r="G2631" s="163"/>
      <c r="H2631" s="1"/>
      <c r="I2631" s="3"/>
      <c r="J2631" s="163"/>
    </row>
    <row r="2632" spans="5:10" x14ac:dyDescent="0.3">
      <c r="E2632" s="162"/>
      <c r="F2632" s="1"/>
      <c r="G2632" s="163"/>
      <c r="H2632" s="1"/>
      <c r="I2632" s="3"/>
      <c r="J2632" s="163"/>
    </row>
    <row r="2633" spans="5:10" x14ac:dyDescent="0.3">
      <c r="E2633" s="162"/>
      <c r="F2633" s="1"/>
      <c r="G2633" s="163"/>
      <c r="H2633" s="1"/>
      <c r="I2633" s="3"/>
      <c r="J2633" s="163"/>
    </row>
    <row r="2634" spans="5:10" x14ac:dyDescent="0.3">
      <c r="E2634" s="162"/>
      <c r="F2634" s="1"/>
      <c r="G2634" s="163"/>
      <c r="H2634" s="1"/>
      <c r="I2634" s="3"/>
      <c r="J2634" s="163"/>
    </row>
    <row r="2635" spans="5:10" x14ac:dyDescent="0.3">
      <c r="E2635" s="162"/>
      <c r="F2635" s="1"/>
      <c r="G2635" s="163"/>
      <c r="H2635" s="1"/>
      <c r="I2635" s="3"/>
      <c r="J2635" s="163"/>
    </row>
    <row r="2636" spans="5:10" x14ac:dyDescent="0.3">
      <c r="E2636" s="162"/>
      <c r="F2636" s="1"/>
      <c r="G2636" s="163"/>
      <c r="H2636" s="1"/>
      <c r="I2636" s="3"/>
      <c r="J2636" s="163"/>
    </row>
    <row r="2637" spans="5:10" x14ac:dyDescent="0.3">
      <c r="E2637" s="162"/>
      <c r="F2637" s="1"/>
      <c r="G2637" s="163"/>
      <c r="H2637" s="1"/>
      <c r="I2637" s="3"/>
      <c r="J2637" s="163"/>
    </row>
    <row r="2638" spans="5:10" x14ac:dyDescent="0.3">
      <c r="E2638" s="162"/>
      <c r="F2638" s="1"/>
      <c r="G2638" s="163"/>
      <c r="H2638" s="1"/>
      <c r="I2638" s="3"/>
      <c r="J2638" s="163"/>
    </row>
    <row r="2639" spans="5:10" x14ac:dyDescent="0.3">
      <c r="E2639" s="162"/>
      <c r="F2639" s="1"/>
      <c r="G2639" s="163"/>
      <c r="H2639" s="1"/>
      <c r="I2639" s="3"/>
      <c r="J2639" s="163"/>
    </row>
    <row r="2640" spans="5:10" x14ac:dyDescent="0.3">
      <c r="E2640" s="162"/>
      <c r="F2640" s="1"/>
      <c r="G2640" s="163"/>
      <c r="H2640" s="1"/>
      <c r="I2640" s="3"/>
      <c r="J2640" s="163"/>
    </row>
    <row r="2641" spans="5:10" x14ac:dyDescent="0.3">
      <c r="E2641" s="162"/>
      <c r="F2641" s="1"/>
      <c r="G2641" s="163"/>
      <c r="H2641" s="1"/>
      <c r="I2641" s="3"/>
      <c r="J2641" s="163"/>
    </row>
    <row r="2642" spans="5:10" x14ac:dyDescent="0.3">
      <c r="E2642" s="162"/>
      <c r="F2642" s="1"/>
      <c r="G2642" s="163"/>
      <c r="H2642" s="1"/>
      <c r="I2642" s="3"/>
      <c r="J2642" s="163"/>
    </row>
    <row r="2643" spans="5:10" x14ac:dyDescent="0.3">
      <c r="E2643" s="162"/>
      <c r="F2643" s="1"/>
      <c r="G2643" s="163"/>
      <c r="H2643" s="1"/>
      <c r="I2643" s="3"/>
      <c r="J2643" s="163"/>
    </row>
    <row r="2644" spans="5:10" x14ac:dyDescent="0.3">
      <c r="E2644" s="162"/>
      <c r="F2644" s="1"/>
      <c r="G2644" s="163"/>
      <c r="H2644" s="1"/>
      <c r="I2644" s="3"/>
      <c r="J2644" s="163"/>
    </row>
    <row r="2645" spans="5:10" x14ac:dyDescent="0.3">
      <c r="E2645" s="162"/>
      <c r="F2645" s="1"/>
      <c r="G2645" s="163"/>
      <c r="H2645" s="1"/>
      <c r="I2645" s="3"/>
      <c r="J2645" s="163"/>
    </row>
    <row r="2646" spans="5:10" x14ac:dyDescent="0.3">
      <c r="E2646" s="162"/>
      <c r="F2646" s="1"/>
      <c r="G2646" s="163"/>
      <c r="H2646" s="1"/>
      <c r="I2646" s="3"/>
      <c r="J2646" s="163"/>
    </row>
    <row r="2647" spans="5:10" x14ac:dyDescent="0.3">
      <c r="E2647" s="162"/>
      <c r="F2647" s="1"/>
      <c r="G2647" s="163"/>
      <c r="H2647" s="1"/>
      <c r="I2647" s="3"/>
      <c r="J2647" s="163"/>
    </row>
    <row r="2648" spans="5:10" x14ac:dyDescent="0.3">
      <c r="E2648" s="162"/>
      <c r="F2648" s="1"/>
      <c r="G2648" s="163"/>
      <c r="H2648" s="1"/>
      <c r="I2648" s="3"/>
      <c r="J2648" s="163"/>
    </row>
    <row r="2649" spans="5:10" x14ac:dyDescent="0.3">
      <c r="E2649" s="162"/>
      <c r="F2649" s="1"/>
      <c r="G2649" s="163"/>
      <c r="H2649" s="1"/>
      <c r="I2649" s="3"/>
      <c r="J2649" s="163"/>
    </row>
    <row r="2650" spans="5:10" x14ac:dyDescent="0.3">
      <c r="E2650" s="162"/>
      <c r="F2650" s="1"/>
      <c r="G2650" s="163"/>
      <c r="H2650" s="1"/>
      <c r="I2650" s="3"/>
      <c r="J2650" s="163"/>
    </row>
    <row r="2651" spans="5:10" x14ac:dyDescent="0.3">
      <c r="E2651" s="162"/>
      <c r="F2651" s="1"/>
      <c r="G2651" s="163"/>
      <c r="H2651" s="1"/>
      <c r="I2651" s="3"/>
      <c r="J2651" s="163"/>
    </row>
    <row r="2652" spans="5:10" x14ac:dyDescent="0.3">
      <c r="E2652" s="162"/>
      <c r="F2652" s="1"/>
      <c r="G2652" s="163"/>
      <c r="H2652" s="1"/>
      <c r="I2652" s="3"/>
      <c r="J2652" s="163"/>
    </row>
    <row r="2653" spans="5:10" x14ac:dyDescent="0.3">
      <c r="E2653" s="162"/>
      <c r="F2653" s="1"/>
      <c r="G2653" s="163"/>
      <c r="H2653" s="1"/>
      <c r="I2653" s="3"/>
      <c r="J2653" s="163"/>
    </row>
    <row r="2654" spans="5:10" x14ac:dyDescent="0.3">
      <c r="E2654" s="162"/>
      <c r="F2654" s="1"/>
      <c r="G2654" s="163"/>
      <c r="H2654" s="1"/>
      <c r="I2654" s="3"/>
      <c r="J2654" s="163"/>
    </row>
    <row r="2655" spans="5:10" x14ac:dyDescent="0.3">
      <c r="E2655" s="162"/>
      <c r="F2655" s="1"/>
      <c r="G2655" s="163"/>
      <c r="H2655" s="1"/>
      <c r="I2655" s="3"/>
      <c r="J2655" s="163"/>
    </row>
    <row r="2656" spans="5:10" x14ac:dyDescent="0.3">
      <c r="E2656" s="162"/>
      <c r="F2656" s="1"/>
      <c r="G2656" s="163"/>
      <c r="H2656" s="1"/>
      <c r="I2656" s="3"/>
      <c r="J2656" s="163"/>
    </row>
    <row r="2657" spans="5:10" x14ac:dyDescent="0.3">
      <c r="E2657" s="162"/>
      <c r="F2657" s="1"/>
      <c r="G2657" s="163"/>
      <c r="H2657" s="1"/>
      <c r="I2657" s="3"/>
      <c r="J2657" s="163"/>
    </row>
    <row r="2658" spans="5:10" x14ac:dyDescent="0.3">
      <c r="E2658" s="162"/>
      <c r="F2658" s="1"/>
      <c r="G2658" s="163"/>
      <c r="H2658" s="1"/>
      <c r="I2658" s="3"/>
      <c r="J2658" s="163"/>
    </row>
    <row r="2659" spans="5:10" x14ac:dyDescent="0.3">
      <c r="E2659" s="162"/>
      <c r="F2659" s="1"/>
      <c r="G2659" s="163"/>
      <c r="H2659" s="1"/>
      <c r="I2659" s="3"/>
      <c r="J2659" s="163"/>
    </row>
    <row r="2660" spans="5:10" x14ac:dyDescent="0.3">
      <c r="E2660" s="162"/>
      <c r="F2660" s="1"/>
      <c r="G2660" s="163"/>
      <c r="H2660" s="1"/>
      <c r="I2660" s="3"/>
      <c r="J2660" s="163"/>
    </row>
    <row r="2661" spans="5:10" x14ac:dyDescent="0.3">
      <c r="E2661" s="162"/>
      <c r="F2661" s="1"/>
      <c r="G2661" s="163"/>
      <c r="H2661" s="1"/>
      <c r="I2661" s="3"/>
      <c r="J2661" s="163"/>
    </row>
    <row r="2662" spans="5:10" x14ac:dyDescent="0.3">
      <c r="E2662" s="162"/>
      <c r="F2662" s="1"/>
      <c r="G2662" s="163"/>
      <c r="H2662" s="1"/>
      <c r="I2662" s="3"/>
      <c r="J2662" s="163"/>
    </row>
    <row r="2663" spans="5:10" x14ac:dyDescent="0.3">
      <c r="E2663" s="162"/>
      <c r="F2663" s="1"/>
      <c r="G2663" s="163"/>
      <c r="H2663" s="1"/>
      <c r="I2663" s="3"/>
      <c r="J2663" s="163"/>
    </row>
    <row r="2664" spans="5:10" x14ac:dyDescent="0.3">
      <c r="E2664" s="162"/>
      <c r="F2664" s="1"/>
      <c r="G2664" s="163"/>
      <c r="H2664" s="1"/>
      <c r="I2664" s="3"/>
      <c r="J2664" s="163"/>
    </row>
    <row r="2665" spans="5:10" x14ac:dyDescent="0.3">
      <c r="E2665" s="162"/>
      <c r="F2665" s="1"/>
      <c r="G2665" s="163"/>
      <c r="H2665" s="1"/>
      <c r="I2665" s="3"/>
      <c r="J2665" s="163"/>
    </row>
    <row r="2666" spans="5:10" x14ac:dyDescent="0.3">
      <c r="E2666" s="162"/>
      <c r="F2666" s="1"/>
      <c r="G2666" s="163"/>
      <c r="H2666" s="1"/>
      <c r="I2666" s="3"/>
      <c r="J2666" s="163"/>
    </row>
    <row r="2667" spans="5:10" x14ac:dyDescent="0.3">
      <c r="E2667" s="162"/>
      <c r="F2667" s="1"/>
      <c r="G2667" s="163"/>
      <c r="H2667" s="1"/>
      <c r="I2667" s="3"/>
      <c r="J2667" s="163"/>
    </row>
    <row r="2668" spans="5:10" x14ac:dyDescent="0.3">
      <c r="E2668" s="162"/>
      <c r="F2668" s="1"/>
      <c r="G2668" s="163"/>
      <c r="H2668" s="1"/>
      <c r="I2668" s="3"/>
      <c r="J2668" s="163"/>
    </row>
    <row r="2669" spans="5:10" x14ac:dyDescent="0.3">
      <c r="E2669" s="162"/>
      <c r="F2669" s="1"/>
      <c r="G2669" s="163"/>
      <c r="H2669" s="1"/>
      <c r="I2669" s="3"/>
      <c r="J2669" s="163"/>
    </row>
    <row r="2670" spans="5:10" x14ac:dyDescent="0.3">
      <c r="E2670" s="162"/>
      <c r="F2670" s="1"/>
      <c r="G2670" s="163"/>
      <c r="H2670" s="1"/>
      <c r="I2670" s="3"/>
      <c r="J2670" s="163"/>
    </row>
    <row r="2671" spans="5:10" x14ac:dyDescent="0.3">
      <c r="E2671" s="162"/>
      <c r="F2671" s="1"/>
      <c r="G2671" s="163"/>
      <c r="H2671" s="1"/>
      <c r="I2671" s="3"/>
      <c r="J2671" s="163"/>
    </row>
    <row r="2672" spans="5:10" x14ac:dyDescent="0.3">
      <c r="E2672" s="162"/>
      <c r="F2672" s="1"/>
      <c r="G2672" s="163"/>
      <c r="H2672" s="1"/>
      <c r="I2672" s="3"/>
      <c r="J2672" s="163"/>
    </row>
    <row r="2673" spans="5:10" x14ac:dyDescent="0.3">
      <c r="E2673" s="162"/>
      <c r="F2673" s="1"/>
      <c r="G2673" s="163"/>
      <c r="H2673" s="1"/>
      <c r="I2673" s="3"/>
      <c r="J2673" s="163"/>
    </row>
    <row r="2674" spans="5:10" x14ac:dyDescent="0.3">
      <c r="E2674" s="162"/>
      <c r="F2674" s="1"/>
      <c r="G2674" s="163"/>
      <c r="H2674" s="1"/>
      <c r="I2674" s="3"/>
      <c r="J2674" s="163"/>
    </row>
    <row r="2675" spans="5:10" x14ac:dyDescent="0.3">
      <c r="E2675" s="162"/>
      <c r="F2675" s="1"/>
      <c r="G2675" s="163"/>
      <c r="H2675" s="1"/>
      <c r="I2675" s="3"/>
      <c r="J2675" s="163"/>
    </row>
    <row r="2676" spans="5:10" x14ac:dyDescent="0.3">
      <c r="E2676" s="162"/>
      <c r="F2676" s="1"/>
      <c r="G2676" s="163"/>
      <c r="H2676" s="1"/>
      <c r="I2676" s="3"/>
      <c r="J2676" s="163"/>
    </row>
    <row r="2677" spans="5:10" x14ac:dyDescent="0.3">
      <c r="E2677" s="162"/>
      <c r="F2677" s="1"/>
      <c r="G2677" s="163"/>
      <c r="H2677" s="1"/>
      <c r="I2677" s="3"/>
      <c r="J2677" s="163"/>
    </row>
    <row r="2678" spans="5:10" x14ac:dyDescent="0.3">
      <c r="E2678" s="162"/>
      <c r="F2678" s="1"/>
      <c r="G2678" s="163"/>
      <c r="H2678" s="1"/>
      <c r="I2678" s="3"/>
      <c r="J2678" s="163"/>
    </row>
    <row r="2679" spans="5:10" x14ac:dyDescent="0.3">
      <c r="E2679" s="162"/>
      <c r="F2679" s="1"/>
      <c r="G2679" s="163"/>
      <c r="H2679" s="1"/>
      <c r="I2679" s="3"/>
      <c r="J2679" s="163"/>
    </row>
    <row r="2680" spans="5:10" x14ac:dyDescent="0.3">
      <c r="E2680" s="162"/>
      <c r="F2680" s="1"/>
      <c r="G2680" s="163"/>
      <c r="H2680" s="1"/>
      <c r="I2680" s="3"/>
      <c r="J2680" s="163"/>
    </row>
    <row r="2681" spans="5:10" x14ac:dyDescent="0.3">
      <c r="E2681" s="162"/>
      <c r="F2681" s="1"/>
      <c r="G2681" s="163"/>
      <c r="H2681" s="1"/>
      <c r="I2681" s="3"/>
      <c r="J2681" s="163"/>
    </row>
    <row r="2682" spans="5:10" x14ac:dyDescent="0.3">
      <c r="E2682" s="162"/>
      <c r="F2682" s="1"/>
      <c r="G2682" s="163"/>
      <c r="H2682" s="1"/>
      <c r="I2682" s="3"/>
      <c r="J2682" s="163"/>
    </row>
    <row r="2683" spans="5:10" x14ac:dyDescent="0.3">
      <c r="E2683" s="162"/>
      <c r="F2683" s="1"/>
      <c r="G2683" s="163"/>
      <c r="H2683" s="1"/>
      <c r="I2683" s="3"/>
      <c r="J2683" s="163"/>
    </row>
    <row r="2684" spans="5:10" x14ac:dyDescent="0.3">
      <c r="E2684" s="162"/>
      <c r="F2684" s="1"/>
      <c r="G2684" s="163"/>
      <c r="H2684" s="1"/>
      <c r="I2684" s="3"/>
      <c r="J2684" s="163"/>
    </row>
    <row r="2685" spans="5:10" x14ac:dyDescent="0.3">
      <c r="E2685" s="162"/>
      <c r="F2685" s="1"/>
      <c r="G2685" s="163"/>
      <c r="H2685" s="1"/>
      <c r="I2685" s="3"/>
      <c r="J2685" s="163"/>
    </row>
    <row r="2686" spans="5:10" x14ac:dyDescent="0.3">
      <c r="E2686" s="162"/>
      <c r="F2686" s="1"/>
      <c r="G2686" s="163"/>
      <c r="H2686" s="1"/>
      <c r="I2686" s="3"/>
      <c r="J2686" s="163"/>
    </row>
    <row r="2687" spans="5:10" x14ac:dyDescent="0.3">
      <c r="E2687" s="162"/>
      <c r="F2687" s="1"/>
      <c r="G2687" s="163"/>
      <c r="H2687" s="1"/>
      <c r="I2687" s="3"/>
      <c r="J2687" s="163"/>
    </row>
    <row r="2688" spans="5:10" x14ac:dyDescent="0.3">
      <c r="E2688" s="162"/>
      <c r="F2688" s="1"/>
      <c r="G2688" s="163"/>
      <c r="H2688" s="1"/>
      <c r="I2688" s="3"/>
      <c r="J2688" s="163"/>
    </row>
    <row r="2689" spans="5:10" x14ac:dyDescent="0.3">
      <c r="E2689" s="162"/>
      <c r="F2689" s="1"/>
      <c r="G2689" s="163"/>
      <c r="H2689" s="1"/>
      <c r="I2689" s="3"/>
      <c r="J2689" s="163"/>
    </row>
    <row r="2690" spans="5:10" x14ac:dyDescent="0.3">
      <c r="E2690" s="162"/>
      <c r="F2690" s="1"/>
      <c r="G2690" s="163"/>
      <c r="H2690" s="1"/>
      <c r="I2690" s="3"/>
      <c r="J2690" s="163"/>
    </row>
    <row r="2691" spans="5:10" x14ac:dyDescent="0.3">
      <c r="E2691" s="162"/>
      <c r="F2691" s="1"/>
      <c r="G2691" s="163"/>
      <c r="H2691" s="1"/>
      <c r="I2691" s="3"/>
      <c r="J2691" s="163"/>
    </row>
    <row r="2692" spans="5:10" x14ac:dyDescent="0.3">
      <c r="E2692" s="162"/>
      <c r="F2692" s="1"/>
      <c r="G2692" s="163"/>
      <c r="H2692" s="1"/>
      <c r="I2692" s="3"/>
      <c r="J2692" s="163"/>
    </row>
    <row r="2693" spans="5:10" x14ac:dyDescent="0.3">
      <c r="E2693" s="162"/>
      <c r="F2693" s="1"/>
      <c r="G2693" s="163"/>
      <c r="H2693" s="1"/>
      <c r="I2693" s="3"/>
      <c r="J2693" s="163"/>
    </row>
    <row r="2694" spans="5:10" x14ac:dyDescent="0.3">
      <c r="E2694" s="162"/>
      <c r="F2694" s="1"/>
      <c r="G2694" s="163"/>
      <c r="H2694" s="1"/>
      <c r="I2694" s="3"/>
      <c r="J2694" s="163"/>
    </row>
    <row r="2695" spans="5:10" x14ac:dyDescent="0.3">
      <c r="E2695" s="162"/>
      <c r="F2695" s="1"/>
      <c r="G2695" s="163"/>
      <c r="H2695" s="1"/>
      <c r="I2695" s="3"/>
      <c r="J2695" s="163"/>
    </row>
    <row r="2696" spans="5:10" x14ac:dyDescent="0.3">
      <c r="E2696" s="162"/>
      <c r="F2696" s="1"/>
      <c r="G2696" s="163"/>
      <c r="H2696" s="1"/>
      <c r="I2696" s="3"/>
      <c r="J2696" s="163"/>
    </row>
    <row r="2697" spans="5:10" x14ac:dyDescent="0.3">
      <c r="E2697" s="162"/>
      <c r="F2697" s="1"/>
      <c r="G2697" s="163"/>
      <c r="H2697" s="1"/>
      <c r="I2697" s="3"/>
      <c r="J2697" s="163"/>
    </row>
    <row r="2698" spans="5:10" x14ac:dyDescent="0.3">
      <c r="E2698" s="162"/>
      <c r="F2698" s="1"/>
      <c r="G2698" s="163"/>
      <c r="H2698" s="1"/>
      <c r="I2698" s="3"/>
      <c r="J2698" s="163"/>
    </row>
    <row r="2699" spans="5:10" x14ac:dyDescent="0.3">
      <c r="E2699" s="162"/>
      <c r="F2699" s="1"/>
      <c r="G2699" s="163"/>
      <c r="H2699" s="1"/>
      <c r="I2699" s="3"/>
      <c r="J2699" s="163"/>
    </row>
    <row r="2700" spans="5:10" x14ac:dyDescent="0.3">
      <c r="E2700" s="162"/>
      <c r="F2700" s="1"/>
      <c r="G2700" s="163"/>
      <c r="H2700" s="1"/>
      <c r="I2700" s="3"/>
      <c r="J2700" s="163"/>
    </row>
    <row r="2701" spans="5:10" x14ac:dyDescent="0.3">
      <c r="E2701" s="162"/>
      <c r="F2701" s="1"/>
      <c r="G2701" s="163"/>
      <c r="H2701" s="1"/>
      <c r="I2701" s="3"/>
      <c r="J2701" s="163"/>
    </row>
    <row r="2702" spans="5:10" x14ac:dyDescent="0.3">
      <c r="E2702" s="162"/>
      <c r="F2702" s="1"/>
      <c r="G2702" s="163"/>
      <c r="H2702" s="1"/>
      <c r="I2702" s="3"/>
      <c r="J2702" s="163"/>
    </row>
    <row r="2703" spans="5:10" x14ac:dyDescent="0.3">
      <c r="E2703" s="162"/>
      <c r="F2703" s="1"/>
      <c r="G2703" s="163"/>
      <c r="H2703" s="1"/>
      <c r="I2703" s="3"/>
      <c r="J2703" s="163"/>
    </row>
    <row r="2704" spans="5:10" x14ac:dyDescent="0.3">
      <c r="E2704" s="162"/>
      <c r="F2704" s="1"/>
      <c r="G2704" s="163"/>
      <c r="H2704" s="1"/>
      <c r="I2704" s="3"/>
      <c r="J2704" s="163"/>
    </row>
    <row r="2705" spans="5:10" x14ac:dyDescent="0.3">
      <c r="E2705" s="162"/>
      <c r="F2705" s="1"/>
      <c r="G2705" s="163"/>
      <c r="H2705" s="1"/>
      <c r="I2705" s="3"/>
      <c r="J2705" s="163"/>
    </row>
    <row r="2706" spans="5:10" x14ac:dyDescent="0.3">
      <c r="E2706" s="162"/>
      <c r="F2706" s="1"/>
      <c r="G2706" s="163"/>
      <c r="H2706" s="1"/>
      <c r="I2706" s="3"/>
      <c r="J2706" s="163"/>
    </row>
    <row r="2707" spans="5:10" x14ac:dyDescent="0.3">
      <c r="E2707" s="162"/>
      <c r="F2707" s="1"/>
      <c r="G2707" s="163"/>
      <c r="H2707" s="1"/>
      <c r="I2707" s="3"/>
      <c r="J2707" s="163"/>
    </row>
    <row r="2708" spans="5:10" x14ac:dyDescent="0.3">
      <c r="E2708" s="162"/>
      <c r="F2708" s="1"/>
      <c r="G2708" s="163"/>
      <c r="H2708" s="1"/>
      <c r="I2708" s="3"/>
      <c r="J2708" s="163"/>
    </row>
    <row r="2709" spans="5:10" x14ac:dyDescent="0.3">
      <c r="E2709" s="162"/>
      <c r="F2709" s="1"/>
      <c r="G2709" s="163"/>
      <c r="H2709" s="1"/>
      <c r="I2709" s="3"/>
      <c r="J2709" s="163"/>
    </row>
    <row r="2710" spans="5:10" x14ac:dyDescent="0.3">
      <c r="E2710" s="162"/>
      <c r="F2710" s="1"/>
      <c r="G2710" s="163"/>
      <c r="H2710" s="1"/>
      <c r="I2710" s="3"/>
      <c r="J2710" s="163"/>
    </row>
    <row r="2711" spans="5:10" x14ac:dyDescent="0.3">
      <c r="E2711" s="162"/>
      <c r="F2711" s="1"/>
      <c r="G2711" s="163"/>
      <c r="H2711" s="1"/>
      <c r="I2711" s="3"/>
      <c r="J2711" s="163"/>
    </row>
    <row r="2712" spans="5:10" x14ac:dyDescent="0.3">
      <c r="E2712" s="162"/>
      <c r="F2712" s="1"/>
      <c r="G2712" s="163"/>
      <c r="H2712" s="1"/>
      <c r="I2712" s="3"/>
      <c r="J2712" s="163"/>
    </row>
    <row r="2713" spans="5:10" x14ac:dyDescent="0.3">
      <c r="E2713" s="162"/>
      <c r="F2713" s="1"/>
      <c r="G2713" s="163"/>
      <c r="H2713" s="1"/>
      <c r="I2713" s="3"/>
      <c r="J2713" s="163"/>
    </row>
    <row r="2714" spans="5:10" x14ac:dyDescent="0.3">
      <c r="E2714" s="162"/>
      <c r="F2714" s="1"/>
      <c r="G2714" s="163"/>
      <c r="H2714" s="1"/>
      <c r="I2714" s="3"/>
      <c r="J2714" s="163"/>
    </row>
    <row r="2715" spans="5:10" x14ac:dyDescent="0.3">
      <c r="E2715" s="162"/>
      <c r="F2715" s="1"/>
      <c r="G2715" s="163"/>
      <c r="H2715" s="1"/>
      <c r="I2715" s="3"/>
      <c r="J2715" s="163"/>
    </row>
    <row r="2716" spans="5:10" x14ac:dyDescent="0.3">
      <c r="E2716" s="162"/>
      <c r="F2716" s="1"/>
      <c r="G2716" s="163"/>
      <c r="H2716" s="1"/>
      <c r="I2716" s="3"/>
      <c r="J2716" s="163"/>
    </row>
    <row r="2717" spans="5:10" x14ac:dyDescent="0.3">
      <c r="E2717" s="162"/>
      <c r="F2717" s="1"/>
      <c r="G2717" s="163"/>
      <c r="H2717" s="1"/>
      <c r="I2717" s="3"/>
      <c r="J2717" s="163"/>
    </row>
    <row r="2718" spans="5:10" x14ac:dyDescent="0.3">
      <c r="E2718" s="162"/>
      <c r="F2718" s="1"/>
      <c r="G2718" s="163"/>
      <c r="H2718" s="1"/>
      <c r="I2718" s="3"/>
      <c r="J2718" s="163"/>
    </row>
    <row r="2719" spans="5:10" x14ac:dyDescent="0.3">
      <c r="E2719" s="162"/>
      <c r="F2719" s="1"/>
      <c r="G2719" s="163"/>
      <c r="H2719" s="1"/>
      <c r="I2719" s="3"/>
      <c r="J2719" s="163"/>
    </row>
    <row r="2720" spans="5:10" x14ac:dyDescent="0.3">
      <c r="E2720" s="162"/>
      <c r="F2720" s="1"/>
      <c r="G2720" s="163"/>
      <c r="H2720" s="1"/>
      <c r="I2720" s="3"/>
      <c r="J2720" s="163"/>
    </row>
    <row r="2721" spans="5:10" x14ac:dyDescent="0.3">
      <c r="E2721" s="162"/>
      <c r="F2721" s="1"/>
      <c r="G2721" s="163"/>
      <c r="H2721" s="1"/>
      <c r="I2721" s="3"/>
      <c r="J2721" s="163"/>
    </row>
    <row r="2722" spans="5:10" x14ac:dyDescent="0.3">
      <c r="E2722" s="162"/>
      <c r="F2722" s="1"/>
      <c r="G2722" s="163"/>
      <c r="H2722" s="1"/>
      <c r="I2722" s="3"/>
      <c r="J2722" s="163"/>
    </row>
    <row r="2723" spans="5:10" x14ac:dyDescent="0.3">
      <c r="E2723" s="162"/>
      <c r="F2723" s="1"/>
      <c r="G2723" s="163"/>
      <c r="H2723" s="1"/>
      <c r="I2723" s="3"/>
      <c r="J2723" s="163"/>
    </row>
    <row r="2724" spans="5:10" x14ac:dyDescent="0.3">
      <c r="E2724" s="162"/>
      <c r="F2724" s="1"/>
      <c r="G2724" s="163"/>
      <c r="H2724" s="1"/>
      <c r="I2724" s="3"/>
      <c r="J2724" s="163"/>
    </row>
    <row r="2725" spans="5:10" x14ac:dyDescent="0.3">
      <c r="E2725" s="162"/>
      <c r="F2725" s="1"/>
      <c r="G2725" s="163"/>
      <c r="H2725" s="1"/>
      <c r="I2725" s="3"/>
      <c r="J2725" s="163"/>
    </row>
    <row r="2726" spans="5:10" x14ac:dyDescent="0.3">
      <c r="E2726" s="162"/>
      <c r="F2726" s="1"/>
      <c r="G2726" s="163"/>
      <c r="H2726" s="1"/>
      <c r="I2726" s="3"/>
      <c r="J2726" s="163"/>
    </row>
    <row r="2727" spans="5:10" x14ac:dyDescent="0.3">
      <c r="E2727" s="162"/>
      <c r="F2727" s="1"/>
      <c r="G2727" s="163"/>
      <c r="H2727" s="1"/>
      <c r="I2727" s="3"/>
      <c r="J2727" s="163"/>
    </row>
    <row r="2728" spans="5:10" x14ac:dyDescent="0.3">
      <c r="E2728" s="162"/>
      <c r="F2728" s="1"/>
      <c r="G2728" s="163"/>
      <c r="H2728" s="1"/>
      <c r="I2728" s="3"/>
      <c r="J2728" s="163"/>
    </row>
    <row r="2729" spans="5:10" x14ac:dyDescent="0.3">
      <c r="E2729" s="162"/>
      <c r="F2729" s="1"/>
      <c r="G2729" s="163"/>
      <c r="H2729" s="1"/>
      <c r="I2729" s="3"/>
      <c r="J2729" s="163"/>
    </row>
    <row r="2730" spans="5:10" x14ac:dyDescent="0.3">
      <c r="E2730" s="162"/>
      <c r="F2730" s="1"/>
      <c r="G2730" s="163"/>
      <c r="H2730" s="1"/>
      <c r="I2730" s="3"/>
      <c r="J2730" s="163"/>
    </row>
    <row r="2731" spans="5:10" x14ac:dyDescent="0.3">
      <c r="E2731" s="162"/>
      <c r="F2731" s="1"/>
      <c r="G2731" s="163"/>
      <c r="H2731" s="1"/>
      <c r="I2731" s="3"/>
      <c r="J2731" s="163"/>
    </row>
    <row r="2732" spans="5:10" x14ac:dyDescent="0.3">
      <c r="E2732" s="162"/>
      <c r="F2732" s="1"/>
      <c r="G2732" s="163"/>
      <c r="H2732" s="1"/>
      <c r="I2732" s="3"/>
      <c r="J2732" s="163"/>
    </row>
    <row r="2733" spans="5:10" x14ac:dyDescent="0.3">
      <c r="E2733" s="162"/>
      <c r="F2733" s="1"/>
      <c r="G2733" s="163"/>
      <c r="H2733" s="1"/>
      <c r="I2733" s="3"/>
      <c r="J2733" s="163"/>
    </row>
    <row r="2734" spans="5:10" x14ac:dyDescent="0.3">
      <c r="E2734" s="162"/>
      <c r="F2734" s="1"/>
      <c r="G2734" s="163"/>
      <c r="H2734" s="1"/>
      <c r="I2734" s="3"/>
      <c r="J2734" s="163"/>
    </row>
    <row r="2735" spans="5:10" x14ac:dyDescent="0.3">
      <c r="E2735" s="162"/>
      <c r="F2735" s="1"/>
      <c r="G2735" s="163"/>
      <c r="H2735" s="1"/>
      <c r="I2735" s="3"/>
      <c r="J2735" s="163"/>
    </row>
    <row r="2736" spans="5:10" x14ac:dyDescent="0.3">
      <c r="E2736" s="162"/>
      <c r="F2736" s="1"/>
      <c r="G2736" s="163"/>
      <c r="H2736" s="1"/>
      <c r="I2736" s="3"/>
      <c r="J2736" s="163"/>
    </row>
    <row r="2737" spans="5:10" x14ac:dyDescent="0.3">
      <c r="E2737" s="162"/>
      <c r="F2737" s="1"/>
      <c r="G2737" s="163"/>
      <c r="H2737" s="1"/>
      <c r="I2737" s="3"/>
      <c r="J2737" s="163"/>
    </row>
    <row r="2738" spans="5:10" x14ac:dyDescent="0.3">
      <c r="E2738" s="162"/>
      <c r="F2738" s="1"/>
      <c r="G2738" s="163"/>
      <c r="H2738" s="1"/>
      <c r="I2738" s="3"/>
      <c r="J2738" s="163"/>
    </row>
    <row r="2739" spans="5:10" x14ac:dyDescent="0.3">
      <c r="E2739" s="162"/>
      <c r="F2739" s="1"/>
      <c r="G2739" s="163"/>
      <c r="H2739" s="1"/>
      <c r="I2739" s="3"/>
      <c r="J2739" s="163"/>
    </row>
    <row r="2740" spans="5:10" x14ac:dyDescent="0.3">
      <c r="E2740" s="162"/>
      <c r="F2740" s="1"/>
      <c r="G2740" s="163"/>
      <c r="H2740" s="1"/>
      <c r="I2740" s="3"/>
      <c r="J2740" s="163"/>
    </row>
    <row r="2741" spans="5:10" x14ac:dyDescent="0.3">
      <c r="E2741" s="162"/>
      <c r="F2741" s="1"/>
      <c r="G2741" s="163"/>
      <c r="H2741" s="1"/>
      <c r="I2741" s="3"/>
      <c r="J2741" s="163"/>
    </row>
    <row r="2742" spans="5:10" x14ac:dyDescent="0.3">
      <c r="E2742" s="162"/>
      <c r="F2742" s="1"/>
      <c r="G2742" s="163"/>
      <c r="H2742" s="1"/>
      <c r="I2742" s="3"/>
      <c r="J2742" s="163"/>
    </row>
    <row r="2743" spans="5:10" x14ac:dyDescent="0.3">
      <c r="E2743" s="162"/>
      <c r="F2743" s="1"/>
      <c r="G2743" s="163"/>
      <c r="H2743" s="1"/>
      <c r="I2743" s="3"/>
      <c r="J2743" s="163"/>
    </row>
    <row r="2744" spans="5:10" x14ac:dyDescent="0.3">
      <c r="E2744" s="162"/>
      <c r="F2744" s="1"/>
      <c r="G2744" s="163"/>
      <c r="H2744" s="1"/>
      <c r="I2744" s="3"/>
      <c r="J2744" s="163"/>
    </row>
    <row r="2745" spans="5:10" x14ac:dyDescent="0.3">
      <c r="E2745" s="162"/>
      <c r="F2745" s="1"/>
      <c r="G2745" s="163"/>
      <c r="H2745" s="1"/>
      <c r="I2745" s="3"/>
      <c r="J2745" s="163"/>
    </row>
    <row r="2746" spans="5:10" x14ac:dyDescent="0.3">
      <c r="E2746" s="162"/>
      <c r="F2746" s="1"/>
      <c r="G2746" s="163"/>
      <c r="H2746" s="1"/>
      <c r="I2746" s="3"/>
      <c r="J2746" s="163"/>
    </row>
    <row r="2747" spans="5:10" x14ac:dyDescent="0.3">
      <c r="E2747" s="162"/>
      <c r="F2747" s="1"/>
      <c r="G2747" s="163"/>
      <c r="H2747" s="1"/>
      <c r="I2747" s="3"/>
      <c r="J2747" s="163"/>
    </row>
    <row r="2748" spans="5:10" x14ac:dyDescent="0.3">
      <c r="E2748" s="162"/>
      <c r="F2748" s="1"/>
      <c r="G2748" s="163"/>
      <c r="H2748" s="1"/>
      <c r="I2748" s="3"/>
      <c r="J2748" s="163"/>
    </row>
    <row r="2749" spans="5:10" x14ac:dyDescent="0.3">
      <c r="E2749" s="162"/>
      <c r="F2749" s="1"/>
      <c r="G2749" s="163"/>
      <c r="H2749" s="1"/>
      <c r="I2749" s="3"/>
      <c r="J2749" s="163"/>
    </row>
    <row r="2750" spans="5:10" x14ac:dyDescent="0.3">
      <c r="E2750" s="162"/>
      <c r="F2750" s="1"/>
      <c r="G2750" s="163"/>
      <c r="H2750" s="1"/>
      <c r="I2750" s="3"/>
      <c r="J2750" s="163"/>
    </row>
    <row r="2751" spans="5:10" x14ac:dyDescent="0.3">
      <c r="E2751" s="162"/>
      <c r="F2751" s="1"/>
      <c r="G2751" s="163"/>
      <c r="H2751" s="1"/>
      <c r="I2751" s="3"/>
      <c r="J2751" s="163"/>
    </row>
    <row r="2752" spans="5:10" x14ac:dyDescent="0.3">
      <c r="E2752" s="162"/>
      <c r="F2752" s="1"/>
      <c r="G2752" s="163"/>
      <c r="H2752" s="1"/>
      <c r="I2752" s="3"/>
      <c r="J2752" s="163"/>
    </row>
    <row r="2753" spans="5:10" x14ac:dyDescent="0.3">
      <c r="E2753" s="162"/>
      <c r="F2753" s="1"/>
      <c r="G2753" s="163"/>
      <c r="H2753" s="1"/>
      <c r="I2753" s="3"/>
      <c r="J2753" s="163"/>
    </row>
    <row r="2754" spans="5:10" x14ac:dyDescent="0.3">
      <c r="E2754" s="162"/>
      <c r="F2754" s="1"/>
      <c r="G2754" s="163"/>
      <c r="H2754" s="1"/>
      <c r="I2754" s="3"/>
      <c r="J2754" s="163"/>
    </row>
    <row r="2755" spans="5:10" x14ac:dyDescent="0.3">
      <c r="E2755" s="162"/>
      <c r="F2755" s="1"/>
      <c r="G2755" s="163"/>
      <c r="H2755" s="1"/>
      <c r="I2755" s="3"/>
      <c r="J2755" s="163"/>
    </row>
    <row r="2756" spans="5:10" x14ac:dyDescent="0.3">
      <c r="E2756" s="162"/>
      <c r="F2756" s="1"/>
      <c r="G2756" s="163"/>
      <c r="H2756" s="1"/>
      <c r="I2756" s="3"/>
      <c r="J2756" s="163"/>
    </row>
    <row r="2757" spans="5:10" x14ac:dyDescent="0.3">
      <c r="E2757" s="162"/>
      <c r="F2757" s="1"/>
      <c r="G2757" s="163"/>
      <c r="H2757" s="1"/>
      <c r="I2757" s="3"/>
      <c r="J2757" s="163"/>
    </row>
    <row r="2758" spans="5:10" x14ac:dyDescent="0.3">
      <c r="E2758" s="162"/>
      <c r="F2758" s="1"/>
      <c r="G2758" s="163"/>
      <c r="H2758" s="1"/>
      <c r="I2758" s="3"/>
      <c r="J2758" s="163"/>
    </row>
    <row r="2759" spans="5:10" x14ac:dyDescent="0.3">
      <c r="E2759" s="162"/>
      <c r="F2759" s="1"/>
      <c r="G2759" s="163"/>
      <c r="H2759" s="1"/>
      <c r="I2759" s="3"/>
      <c r="J2759" s="163"/>
    </row>
    <row r="2760" spans="5:10" x14ac:dyDescent="0.3">
      <c r="E2760" s="162"/>
      <c r="F2760" s="1"/>
      <c r="G2760" s="163"/>
      <c r="H2760" s="1"/>
      <c r="I2760" s="3"/>
      <c r="J2760" s="163"/>
    </row>
    <row r="2761" spans="5:10" x14ac:dyDescent="0.3">
      <c r="E2761" s="162"/>
      <c r="F2761" s="1"/>
      <c r="G2761" s="163"/>
      <c r="H2761" s="1"/>
      <c r="I2761" s="3"/>
      <c r="J2761" s="163"/>
    </row>
    <row r="2762" spans="5:10" x14ac:dyDescent="0.3">
      <c r="E2762" s="162"/>
      <c r="F2762" s="1"/>
      <c r="G2762" s="163"/>
      <c r="H2762" s="1"/>
      <c r="I2762" s="3"/>
      <c r="J2762" s="163"/>
    </row>
    <row r="2763" spans="5:10" x14ac:dyDescent="0.3">
      <c r="E2763" s="162"/>
      <c r="F2763" s="1"/>
      <c r="G2763" s="163"/>
      <c r="H2763" s="1"/>
      <c r="I2763" s="3"/>
      <c r="J2763" s="163"/>
    </row>
    <row r="2764" spans="5:10" x14ac:dyDescent="0.3">
      <c r="E2764" s="162"/>
      <c r="F2764" s="1"/>
      <c r="G2764" s="163"/>
      <c r="H2764" s="1"/>
      <c r="I2764" s="3"/>
      <c r="J2764" s="163"/>
    </row>
    <row r="2765" spans="5:10" x14ac:dyDescent="0.3">
      <c r="E2765" s="162"/>
      <c r="F2765" s="1"/>
      <c r="G2765" s="163"/>
      <c r="H2765" s="1"/>
      <c r="I2765" s="3"/>
      <c r="J2765" s="163"/>
    </row>
    <row r="2766" spans="5:10" x14ac:dyDescent="0.3">
      <c r="E2766" s="162"/>
      <c r="F2766" s="1"/>
      <c r="G2766" s="163"/>
      <c r="H2766" s="1"/>
      <c r="I2766" s="3"/>
      <c r="J2766" s="163"/>
    </row>
    <row r="2767" spans="5:10" x14ac:dyDescent="0.3">
      <c r="E2767" s="162"/>
      <c r="F2767" s="1"/>
      <c r="G2767" s="163"/>
      <c r="H2767" s="1"/>
      <c r="I2767" s="3"/>
      <c r="J2767" s="163"/>
    </row>
    <row r="2768" spans="5:10" x14ac:dyDescent="0.3">
      <c r="E2768" s="162"/>
      <c r="F2768" s="1"/>
      <c r="G2768" s="163"/>
      <c r="H2768" s="1"/>
      <c r="I2768" s="3"/>
      <c r="J2768" s="163"/>
    </row>
    <row r="2769" spans="5:10" x14ac:dyDescent="0.3">
      <c r="E2769" s="162"/>
      <c r="F2769" s="1"/>
      <c r="G2769" s="163"/>
      <c r="H2769" s="1"/>
      <c r="I2769" s="3"/>
      <c r="J2769" s="163"/>
    </row>
    <row r="2770" spans="5:10" x14ac:dyDescent="0.3">
      <c r="E2770" s="162"/>
      <c r="F2770" s="1"/>
      <c r="G2770" s="163"/>
      <c r="H2770" s="1"/>
      <c r="I2770" s="3"/>
      <c r="J2770" s="163"/>
    </row>
    <row r="2771" spans="5:10" x14ac:dyDescent="0.3">
      <c r="E2771" s="162"/>
      <c r="F2771" s="1"/>
      <c r="G2771" s="163"/>
      <c r="H2771" s="1"/>
      <c r="I2771" s="3"/>
      <c r="J2771" s="163"/>
    </row>
    <row r="2772" spans="5:10" x14ac:dyDescent="0.3">
      <c r="E2772" s="162"/>
      <c r="F2772" s="1"/>
      <c r="G2772" s="163"/>
      <c r="H2772" s="1"/>
      <c r="I2772" s="3"/>
      <c r="J2772" s="163"/>
    </row>
    <row r="2773" spans="5:10" x14ac:dyDescent="0.3">
      <c r="E2773" s="162"/>
      <c r="F2773" s="1"/>
      <c r="G2773" s="163"/>
      <c r="H2773" s="1"/>
      <c r="I2773" s="3"/>
      <c r="J2773" s="163"/>
    </row>
    <row r="2774" spans="5:10" x14ac:dyDescent="0.3">
      <c r="E2774" s="162"/>
      <c r="F2774" s="1"/>
      <c r="G2774" s="163"/>
      <c r="H2774" s="1"/>
      <c r="I2774" s="3"/>
      <c r="J2774" s="163"/>
    </row>
    <row r="2775" spans="5:10" x14ac:dyDescent="0.3">
      <c r="E2775" s="162"/>
      <c r="F2775" s="1"/>
      <c r="G2775" s="163"/>
      <c r="H2775" s="1"/>
      <c r="I2775" s="3"/>
      <c r="J2775" s="163"/>
    </row>
    <row r="2776" spans="5:10" x14ac:dyDescent="0.3">
      <c r="E2776" s="162"/>
      <c r="F2776" s="1"/>
      <c r="G2776" s="163"/>
      <c r="H2776" s="1"/>
      <c r="I2776" s="3"/>
      <c r="J2776" s="163"/>
    </row>
    <row r="2777" spans="5:10" x14ac:dyDescent="0.3">
      <c r="E2777" s="162"/>
      <c r="F2777" s="1"/>
      <c r="G2777" s="163"/>
      <c r="H2777" s="1"/>
      <c r="I2777" s="3"/>
      <c r="J2777" s="163"/>
    </row>
    <row r="2778" spans="5:10" x14ac:dyDescent="0.3">
      <c r="E2778" s="162"/>
      <c r="F2778" s="1"/>
      <c r="G2778" s="163"/>
      <c r="H2778" s="1"/>
      <c r="I2778" s="3"/>
      <c r="J2778" s="163"/>
    </row>
    <row r="2779" spans="5:10" x14ac:dyDescent="0.3">
      <c r="E2779" s="162"/>
      <c r="F2779" s="1"/>
      <c r="G2779" s="163"/>
      <c r="H2779" s="1"/>
      <c r="I2779" s="3"/>
      <c r="J2779" s="163"/>
    </row>
    <row r="2780" spans="5:10" x14ac:dyDescent="0.3">
      <c r="E2780" s="162"/>
      <c r="F2780" s="1"/>
      <c r="G2780" s="163"/>
      <c r="H2780" s="1"/>
      <c r="I2780" s="3"/>
      <c r="J2780" s="163"/>
    </row>
    <row r="2781" spans="5:10" x14ac:dyDescent="0.3">
      <c r="E2781" s="162"/>
      <c r="F2781" s="1"/>
      <c r="G2781" s="163"/>
      <c r="H2781" s="1"/>
      <c r="I2781" s="3"/>
      <c r="J2781" s="163"/>
    </row>
    <row r="2782" spans="5:10" x14ac:dyDescent="0.3">
      <c r="E2782" s="162"/>
      <c r="F2782" s="1"/>
      <c r="G2782" s="163"/>
      <c r="H2782" s="1"/>
      <c r="I2782" s="3"/>
      <c r="J2782" s="163"/>
    </row>
    <row r="2783" spans="5:10" x14ac:dyDescent="0.3">
      <c r="E2783" s="162"/>
      <c r="F2783" s="1"/>
      <c r="G2783" s="163"/>
      <c r="H2783" s="1"/>
      <c r="I2783" s="3"/>
      <c r="J2783" s="163"/>
    </row>
    <row r="2784" spans="5:10" x14ac:dyDescent="0.3">
      <c r="E2784" s="162"/>
      <c r="F2784" s="1"/>
      <c r="G2784" s="163"/>
      <c r="H2784" s="1"/>
      <c r="I2784" s="3"/>
      <c r="J2784" s="163"/>
    </row>
    <row r="2785" spans="5:10" x14ac:dyDescent="0.3">
      <c r="E2785" s="162"/>
      <c r="F2785" s="1"/>
      <c r="G2785" s="163"/>
      <c r="H2785" s="1"/>
      <c r="I2785" s="3"/>
      <c r="J2785" s="163"/>
    </row>
    <row r="2786" spans="5:10" x14ac:dyDescent="0.3">
      <c r="E2786" s="162"/>
      <c r="F2786" s="1"/>
      <c r="G2786" s="163"/>
      <c r="H2786" s="1"/>
      <c r="I2786" s="3"/>
      <c r="J2786" s="163"/>
    </row>
    <row r="2787" spans="5:10" x14ac:dyDescent="0.3">
      <c r="E2787" s="162"/>
      <c r="F2787" s="1"/>
      <c r="G2787" s="163"/>
      <c r="H2787" s="1"/>
      <c r="I2787" s="3"/>
      <c r="J2787" s="163"/>
    </row>
    <row r="2788" spans="5:10" x14ac:dyDescent="0.3">
      <c r="E2788" s="162"/>
      <c r="F2788" s="1"/>
      <c r="G2788" s="163"/>
      <c r="H2788" s="1"/>
      <c r="I2788" s="3"/>
      <c r="J2788" s="163"/>
    </row>
    <row r="2789" spans="5:10" x14ac:dyDescent="0.3">
      <c r="E2789" s="162"/>
      <c r="F2789" s="1"/>
      <c r="G2789" s="163"/>
      <c r="H2789" s="1"/>
      <c r="I2789" s="3"/>
      <c r="J2789" s="163"/>
    </row>
    <row r="2790" spans="5:10" x14ac:dyDescent="0.3">
      <c r="E2790" s="162"/>
      <c r="F2790" s="1"/>
      <c r="G2790" s="163"/>
      <c r="H2790" s="1"/>
      <c r="I2790" s="3"/>
      <c r="J2790" s="163"/>
    </row>
    <row r="2791" spans="5:10" x14ac:dyDescent="0.3">
      <c r="E2791" s="162"/>
      <c r="F2791" s="1"/>
      <c r="G2791" s="163"/>
      <c r="H2791" s="1"/>
      <c r="I2791" s="3"/>
      <c r="J2791" s="163"/>
    </row>
    <row r="2792" spans="5:10" x14ac:dyDescent="0.3">
      <c r="E2792" s="162"/>
      <c r="F2792" s="1"/>
      <c r="G2792" s="163"/>
      <c r="H2792" s="1"/>
      <c r="I2792" s="3"/>
      <c r="J2792" s="163"/>
    </row>
    <row r="2793" spans="5:10" x14ac:dyDescent="0.3">
      <c r="E2793" s="162"/>
      <c r="F2793" s="1"/>
      <c r="G2793" s="163"/>
      <c r="H2793" s="1"/>
      <c r="I2793" s="3"/>
      <c r="J2793" s="163"/>
    </row>
    <row r="2794" spans="5:10" x14ac:dyDescent="0.3">
      <c r="E2794" s="162"/>
      <c r="F2794" s="1"/>
      <c r="G2794" s="163"/>
      <c r="H2794" s="1"/>
      <c r="I2794" s="3"/>
      <c r="J2794" s="163"/>
    </row>
    <row r="2795" spans="5:10" x14ac:dyDescent="0.3">
      <c r="E2795" s="162"/>
      <c r="F2795" s="1"/>
      <c r="G2795" s="163"/>
      <c r="H2795" s="1"/>
      <c r="I2795" s="3"/>
      <c r="J2795" s="163"/>
    </row>
    <row r="2796" spans="5:10" x14ac:dyDescent="0.3">
      <c r="E2796" s="162"/>
      <c r="F2796" s="1"/>
      <c r="G2796" s="163"/>
      <c r="H2796" s="1"/>
      <c r="I2796" s="3"/>
      <c r="J2796" s="163"/>
    </row>
    <row r="2797" spans="5:10" x14ac:dyDescent="0.3">
      <c r="E2797" s="162"/>
      <c r="F2797" s="1"/>
      <c r="G2797" s="163"/>
      <c r="H2797" s="1"/>
      <c r="I2797" s="3"/>
      <c r="J2797" s="163"/>
    </row>
    <row r="2798" spans="5:10" x14ac:dyDescent="0.3">
      <c r="E2798" s="162"/>
      <c r="F2798" s="1"/>
      <c r="G2798" s="163"/>
      <c r="H2798" s="1"/>
      <c r="I2798" s="3"/>
      <c r="J2798" s="163"/>
    </row>
    <row r="2799" spans="5:10" x14ac:dyDescent="0.3">
      <c r="E2799" s="162"/>
      <c r="F2799" s="1"/>
      <c r="G2799" s="163"/>
      <c r="H2799" s="1"/>
      <c r="I2799" s="3"/>
      <c r="J2799" s="163"/>
    </row>
    <row r="2800" spans="5:10" x14ac:dyDescent="0.3">
      <c r="E2800" s="162"/>
      <c r="F2800" s="1"/>
      <c r="G2800" s="163"/>
      <c r="H2800" s="1"/>
      <c r="I2800" s="3"/>
      <c r="J2800" s="163"/>
    </row>
    <row r="2801" spans="5:10" x14ac:dyDescent="0.3">
      <c r="E2801" s="162"/>
      <c r="F2801" s="1"/>
      <c r="G2801" s="163"/>
      <c r="H2801" s="1"/>
      <c r="I2801" s="3"/>
      <c r="J2801" s="163"/>
    </row>
    <row r="2802" spans="5:10" x14ac:dyDescent="0.3">
      <c r="E2802" s="162"/>
      <c r="F2802" s="1"/>
      <c r="G2802" s="163"/>
      <c r="H2802" s="1"/>
      <c r="I2802" s="3"/>
      <c r="J2802" s="163"/>
    </row>
    <row r="2803" spans="5:10" x14ac:dyDescent="0.3">
      <c r="E2803" s="162"/>
      <c r="F2803" s="1"/>
      <c r="G2803" s="163"/>
      <c r="H2803" s="1"/>
      <c r="I2803" s="3"/>
      <c r="J2803" s="163"/>
    </row>
    <row r="2804" spans="5:10" x14ac:dyDescent="0.3">
      <c r="E2804" s="162"/>
      <c r="F2804" s="1"/>
      <c r="G2804" s="163"/>
      <c r="H2804" s="1"/>
      <c r="I2804" s="3"/>
      <c r="J2804" s="163"/>
    </row>
    <row r="2805" spans="5:10" x14ac:dyDescent="0.3">
      <c r="E2805" s="162"/>
      <c r="F2805" s="1"/>
      <c r="G2805" s="163"/>
      <c r="H2805" s="1"/>
      <c r="I2805" s="3"/>
      <c r="J2805" s="163"/>
    </row>
    <row r="2806" spans="5:10" x14ac:dyDescent="0.3">
      <c r="E2806" s="162"/>
      <c r="F2806" s="1"/>
      <c r="G2806" s="163"/>
      <c r="H2806" s="1"/>
      <c r="I2806" s="3"/>
      <c r="J2806" s="163"/>
    </row>
    <row r="2807" spans="5:10" x14ac:dyDescent="0.3">
      <c r="E2807" s="162"/>
      <c r="F2807" s="1"/>
      <c r="G2807" s="163"/>
      <c r="H2807" s="1"/>
      <c r="I2807" s="3"/>
      <c r="J2807" s="163"/>
    </row>
    <row r="2808" spans="5:10" x14ac:dyDescent="0.3">
      <c r="E2808" s="162"/>
      <c r="F2808" s="1"/>
      <c r="G2808" s="163"/>
      <c r="H2808" s="1"/>
      <c r="I2808" s="3"/>
      <c r="J2808" s="163"/>
    </row>
    <row r="2809" spans="5:10" x14ac:dyDescent="0.3">
      <c r="E2809" s="162"/>
      <c r="F2809" s="1"/>
      <c r="G2809" s="163"/>
      <c r="H2809" s="1"/>
      <c r="I2809" s="3"/>
      <c r="J2809" s="163"/>
    </row>
    <row r="2810" spans="5:10" x14ac:dyDescent="0.3">
      <c r="E2810" s="162"/>
      <c r="F2810" s="1"/>
      <c r="G2810" s="163"/>
      <c r="H2810" s="1"/>
      <c r="I2810" s="3"/>
      <c r="J2810" s="163"/>
    </row>
    <row r="2811" spans="5:10" x14ac:dyDescent="0.3">
      <c r="E2811" s="162"/>
      <c r="F2811" s="1"/>
      <c r="G2811" s="163"/>
      <c r="H2811" s="1"/>
      <c r="I2811" s="3"/>
      <c r="J2811" s="163"/>
    </row>
    <row r="2812" spans="5:10" x14ac:dyDescent="0.3">
      <c r="E2812" s="162"/>
      <c r="F2812" s="1"/>
      <c r="G2812" s="163"/>
      <c r="H2812" s="1"/>
      <c r="I2812" s="3"/>
      <c r="J2812" s="163"/>
    </row>
    <row r="2813" spans="5:10" x14ac:dyDescent="0.3">
      <c r="E2813" s="162"/>
      <c r="F2813" s="1"/>
      <c r="G2813" s="163"/>
      <c r="H2813" s="1"/>
      <c r="I2813" s="3"/>
      <c r="J2813" s="163"/>
    </row>
    <row r="2814" spans="5:10" x14ac:dyDescent="0.3">
      <c r="E2814" s="162"/>
      <c r="F2814" s="1"/>
      <c r="G2814" s="163"/>
      <c r="H2814" s="1"/>
      <c r="I2814" s="3"/>
      <c r="J2814" s="163"/>
    </row>
    <row r="2815" spans="5:10" x14ac:dyDescent="0.3">
      <c r="E2815" s="162"/>
      <c r="F2815" s="1"/>
      <c r="G2815" s="163"/>
      <c r="H2815" s="1"/>
      <c r="I2815" s="3"/>
      <c r="J2815" s="163"/>
    </row>
    <row r="2816" spans="5:10" x14ac:dyDescent="0.3">
      <c r="E2816" s="162"/>
      <c r="F2816" s="1"/>
      <c r="G2816" s="163"/>
      <c r="H2816" s="1"/>
      <c r="I2816" s="3"/>
      <c r="J2816" s="163"/>
    </row>
    <row r="2817" spans="5:10" x14ac:dyDescent="0.3">
      <c r="E2817" s="162"/>
      <c r="F2817" s="1"/>
      <c r="G2817" s="163"/>
      <c r="H2817" s="1"/>
      <c r="I2817" s="3"/>
      <c r="J2817" s="163"/>
    </row>
    <row r="2818" spans="5:10" x14ac:dyDescent="0.3">
      <c r="E2818" s="162"/>
      <c r="F2818" s="1"/>
      <c r="G2818" s="163"/>
      <c r="H2818" s="1"/>
      <c r="I2818" s="3"/>
      <c r="J2818" s="163"/>
    </row>
    <row r="2819" spans="5:10" x14ac:dyDescent="0.3">
      <c r="E2819" s="162"/>
      <c r="F2819" s="1"/>
      <c r="G2819" s="163"/>
      <c r="H2819" s="1"/>
      <c r="I2819" s="3"/>
      <c r="J2819" s="163"/>
    </row>
    <row r="2820" spans="5:10" x14ac:dyDescent="0.3">
      <c r="E2820" s="162"/>
      <c r="F2820" s="1"/>
      <c r="G2820" s="163"/>
      <c r="H2820" s="1"/>
      <c r="I2820" s="3"/>
      <c r="J2820" s="163"/>
    </row>
    <row r="2821" spans="5:10" x14ac:dyDescent="0.3">
      <c r="E2821" s="162"/>
      <c r="F2821" s="1"/>
      <c r="G2821" s="163"/>
      <c r="H2821" s="1"/>
      <c r="I2821" s="3"/>
      <c r="J2821" s="163"/>
    </row>
    <row r="2822" spans="5:10" x14ac:dyDescent="0.3">
      <c r="E2822" s="162"/>
      <c r="F2822" s="1"/>
      <c r="G2822" s="163"/>
      <c r="H2822" s="1"/>
      <c r="I2822" s="3"/>
      <c r="J2822" s="163"/>
    </row>
    <row r="2823" spans="5:10" x14ac:dyDescent="0.3">
      <c r="E2823" s="162"/>
      <c r="F2823" s="1"/>
      <c r="G2823" s="163"/>
      <c r="H2823" s="1"/>
      <c r="I2823" s="3"/>
      <c r="J2823" s="163"/>
    </row>
    <row r="2824" spans="5:10" x14ac:dyDescent="0.3">
      <c r="E2824" s="162"/>
      <c r="F2824" s="1"/>
      <c r="G2824" s="163"/>
      <c r="H2824" s="1"/>
      <c r="I2824" s="3"/>
      <c r="J2824" s="163"/>
    </row>
    <row r="2825" spans="5:10" x14ac:dyDescent="0.3">
      <c r="E2825" s="162"/>
      <c r="F2825" s="1"/>
      <c r="G2825" s="163"/>
      <c r="H2825" s="1"/>
      <c r="I2825" s="3"/>
      <c r="J2825" s="163"/>
    </row>
    <row r="2826" spans="5:10" x14ac:dyDescent="0.3">
      <c r="E2826" s="162"/>
      <c r="F2826" s="1"/>
      <c r="G2826" s="163"/>
      <c r="H2826" s="1"/>
      <c r="I2826" s="3"/>
      <c r="J2826" s="163"/>
    </row>
    <row r="2827" spans="5:10" x14ac:dyDescent="0.3">
      <c r="E2827" s="162"/>
      <c r="F2827" s="1"/>
      <c r="G2827" s="163"/>
      <c r="H2827" s="1"/>
      <c r="I2827" s="3"/>
      <c r="J2827" s="163"/>
    </row>
    <row r="2828" spans="5:10" x14ac:dyDescent="0.3">
      <c r="E2828" s="162"/>
      <c r="F2828" s="1"/>
      <c r="G2828" s="163"/>
      <c r="H2828" s="1"/>
      <c r="I2828" s="3"/>
      <c r="J2828" s="163"/>
    </row>
    <row r="2829" spans="5:10" x14ac:dyDescent="0.3">
      <c r="E2829" s="162"/>
      <c r="F2829" s="1"/>
      <c r="G2829" s="163"/>
      <c r="H2829" s="1"/>
      <c r="I2829" s="3"/>
      <c r="J2829" s="163"/>
    </row>
    <row r="2830" spans="5:10" x14ac:dyDescent="0.3">
      <c r="E2830" s="162"/>
      <c r="F2830" s="1"/>
      <c r="G2830" s="163"/>
      <c r="H2830" s="1"/>
      <c r="I2830" s="3"/>
      <c r="J2830" s="163"/>
    </row>
    <row r="2831" spans="5:10" x14ac:dyDescent="0.3">
      <c r="E2831" s="162"/>
      <c r="F2831" s="1"/>
      <c r="G2831" s="163"/>
      <c r="H2831" s="1"/>
      <c r="I2831" s="3"/>
      <c r="J2831" s="163"/>
    </row>
    <row r="2832" spans="5:10" x14ac:dyDescent="0.3">
      <c r="E2832" s="162"/>
      <c r="F2832" s="1"/>
      <c r="G2832" s="163"/>
      <c r="H2832" s="1"/>
      <c r="I2832" s="3"/>
      <c r="J2832" s="163"/>
    </row>
    <row r="2833" spans="5:10" x14ac:dyDescent="0.3">
      <c r="E2833" s="162"/>
      <c r="F2833" s="1"/>
      <c r="G2833" s="163"/>
      <c r="H2833" s="1"/>
      <c r="I2833" s="3"/>
      <c r="J2833" s="163"/>
    </row>
    <row r="2834" spans="5:10" x14ac:dyDescent="0.3">
      <c r="E2834" s="162"/>
      <c r="F2834" s="1"/>
      <c r="G2834" s="163"/>
      <c r="H2834" s="1"/>
      <c r="I2834" s="3"/>
      <c r="J2834" s="163"/>
    </row>
    <row r="2835" spans="5:10" x14ac:dyDescent="0.3">
      <c r="E2835" s="162"/>
      <c r="F2835" s="1"/>
      <c r="G2835" s="163"/>
      <c r="H2835" s="1"/>
      <c r="I2835" s="3"/>
      <c r="J2835" s="163"/>
    </row>
    <row r="2836" spans="5:10" x14ac:dyDescent="0.3">
      <c r="E2836" s="162"/>
      <c r="F2836" s="1"/>
      <c r="G2836" s="163"/>
      <c r="H2836" s="1"/>
      <c r="I2836" s="3"/>
      <c r="J2836" s="163"/>
    </row>
    <row r="2837" spans="5:10" x14ac:dyDescent="0.3">
      <c r="E2837" s="162"/>
      <c r="F2837" s="1"/>
      <c r="G2837" s="163"/>
      <c r="H2837" s="1"/>
      <c r="I2837" s="3"/>
      <c r="J2837" s="163"/>
    </row>
    <row r="2838" spans="5:10" x14ac:dyDescent="0.3">
      <c r="E2838" s="162"/>
      <c r="F2838" s="1"/>
      <c r="G2838" s="163"/>
      <c r="H2838" s="1"/>
      <c r="I2838" s="3"/>
      <c r="J2838" s="163"/>
    </row>
    <row r="2839" spans="5:10" x14ac:dyDescent="0.3">
      <c r="E2839" s="162"/>
      <c r="F2839" s="1"/>
      <c r="G2839" s="163"/>
      <c r="H2839" s="1"/>
      <c r="I2839" s="3"/>
      <c r="J2839" s="163"/>
    </row>
    <row r="2840" spans="5:10" x14ac:dyDescent="0.3">
      <c r="E2840" s="162"/>
      <c r="F2840" s="1"/>
      <c r="G2840" s="163"/>
      <c r="H2840" s="1"/>
      <c r="I2840" s="3"/>
      <c r="J2840" s="163"/>
    </row>
    <row r="2841" spans="5:10" x14ac:dyDescent="0.3">
      <c r="E2841" s="162"/>
      <c r="F2841" s="1"/>
      <c r="G2841" s="163"/>
      <c r="H2841" s="1"/>
      <c r="I2841" s="3"/>
      <c r="J2841" s="163"/>
    </row>
    <row r="2842" spans="5:10" x14ac:dyDescent="0.3">
      <c r="E2842" s="162"/>
      <c r="F2842" s="1"/>
      <c r="G2842" s="163"/>
      <c r="H2842" s="1"/>
      <c r="I2842" s="3"/>
      <c r="J2842" s="163"/>
    </row>
    <row r="2843" spans="5:10" x14ac:dyDescent="0.3">
      <c r="E2843" s="162"/>
      <c r="F2843" s="1"/>
      <c r="G2843" s="163"/>
      <c r="H2843" s="1"/>
      <c r="I2843" s="3"/>
      <c r="J2843" s="163"/>
    </row>
    <row r="2844" spans="5:10" x14ac:dyDescent="0.3">
      <c r="E2844" s="162"/>
      <c r="F2844" s="1"/>
      <c r="G2844" s="163"/>
      <c r="H2844" s="1"/>
      <c r="I2844" s="3"/>
      <c r="J2844" s="163"/>
    </row>
    <row r="2845" spans="5:10" x14ac:dyDescent="0.3">
      <c r="E2845" s="162"/>
      <c r="F2845" s="1"/>
      <c r="G2845" s="163"/>
      <c r="H2845" s="1"/>
      <c r="I2845" s="3"/>
      <c r="J2845" s="163"/>
    </row>
    <row r="2846" spans="5:10" x14ac:dyDescent="0.3">
      <c r="E2846" s="162"/>
      <c r="F2846" s="1"/>
      <c r="G2846" s="163"/>
      <c r="H2846" s="1"/>
      <c r="I2846" s="3"/>
      <c r="J2846" s="163"/>
    </row>
    <row r="2847" spans="5:10" x14ac:dyDescent="0.3">
      <c r="E2847" s="162"/>
      <c r="F2847" s="1"/>
      <c r="G2847" s="163"/>
      <c r="H2847" s="1"/>
      <c r="I2847" s="3"/>
      <c r="J2847" s="163"/>
    </row>
    <row r="2848" spans="5:10" x14ac:dyDescent="0.3">
      <c r="E2848" s="162"/>
      <c r="F2848" s="1"/>
      <c r="G2848" s="163"/>
      <c r="H2848" s="1"/>
      <c r="I2848" s="3"/>
      <c r="J2848" s="163"/>
    </row>
    <row r="2849" spans="5:10" x14ac:dyDescent="0.3">
      <c r="E2849" s="162"/>
      <c r="F2849" s="1"/>
      <c r="G2849" s="163"/>
      <c r="H2849" s="1"/>
      <c r="I2849" s="3"/>
      <c r="J2849" s="163"/>
    </row>
    <row r="2850" spans="5:10" x14ac:dyDescent="0.3">
      <c r="E2850" s="162"/>
      <c r="F2850" s="1"/>
      <c r="G2850" s="163"/>
      <c r="H2850" s="1"/>
      <c r="I2850" s="3"/>
      <c r="J2850" s="163"/>
    </row>
    <row r="2851" spans="5:10" x14ac:dyDescent="0.3">
      <c r="E2851" s="162"/>
      <c r="F2851" s="1"/>
      <c r="G2851" s="163"/>
      <c r="H2851" s="1"/>
      <c r="I2851" s="3"/>
      <c r="J2851" s="163"/>
    </row>
    <row r="2852" spans="5:10" x14ac:dyDescent="0.3">
      <c r="E2852" s="162"/>
      <c r="F2852" s="1"/>
      <c r="G2852" s="163"/>
      <c r="H2852" s="1"/>
      <c r="I2852" s="3"/>
      <c r="J2852" s="163"/>
    </row>
    <row r="2853" spans="5:10" x14ac:dyDescent="0.3">
      <c r="E2853" s="162"/>
      <c r="F2853" s="1"/>
      <c r="G2853" s="163"/>
      <c r="H2853" s="1"/>
      <c r="I2853" s="3"/>
      <c r="J2853" s="163"/>
    </row>
    <row r="2854" spans="5:10" x14ac:dyDescent="0.3">
      <c r="E2854" s="162"/>
      <c r="F2854" s="1"/>
      <c r="G2854" s="163"/>
      <c r="H2854" s="1"/>
      <c r="I2854" s="3"/>
      <c r="J2854" s="163"/>
    </row>
    <row r="2855" spans="5:10" x14ac:dyDescent="0.3">
      <c r="E2855" s="162"/>
      <c r="F2855" s="1"/>
      <c r="G2855" s="163"/>
      <c r="H2855" s="1"/>
      <c r="I2855" s="3"/>
      <c r="J2855" s="163"/>
    </row>
    <row r="2856" spans="5:10" x14ac:dyDescent="0.3">
      <c r="E2856" s="162"/>
      <c r="F2856" s="1"/>
      <c r="G2856" s="163"/>
      <c r="H2856" s="1"/>
      <c r="I2856" s="3"/>
      <c r="J2856" s="163"/>
    </row>
    <row r="2857" spans="5:10" x14ac:dyDescent="0.3">
      <c r="E2857" s="162"/>
      <c r="F2857" s="1"/>
      <c r="G2857" s="163"/>
      <c r="H2857" s="1"/>
      <c r="I2857" s="3"/>
      <c r="J2857" s="163"/>
    </row>
    <row r="2858" spans="5:10" x14ac:dyDescent="0.3">
      <c r="E2858" s="162"/>
      <c r="F2858" s="1"/>
      <c r="G2858" s="163"/>
      <c r="H2858" s="1"/>
      <c r="I2858" s="3"/>
      <c r="J2858" s="163"/>
    </row>
    <row r="2859" spans="5:10" x14ac:dyDescent="0.3">
      <c r="E2859" s="162"/>
      <c r="F2859" s="1"/>
      <c r="G2859" s="163"/>
      <c r="H2859" s="1"/>
      <c r="I2859" s="3"/>
      <c r="J2859" s="163"/>
    </row>
    <row r="2860" spans="5:10" x14ac:dyDescent="0.3">
      <c r="E2860" s="162"/>
      <c r="F2860" s="1"/>
      <c r="G2860" s="163"/>
      <c r="H2860" s="1"/>
      <c r="I2860" s="3"/>
      <c r="J2860" s="163"/>
    </row>
    <row r="2861" spans="5:10" x14ac:dyDescent="0.3">
      <c r="E2861" s="162"/>
      <c r="F2861" s="1"/>
      <c r="G2861" s="163"/>
      <c r="H2861" s="1"/>
      <c r="I2861" s="3"/>
      <c r="J2861" s="163"/>
    </row>
    <row r="2862" spans="5:10" x14ac:dyDescent="0.3">
      <c r="E2862" s="162"/>
      <c r="F2862" s="1"/>
      <c r="G2862" s="163"/>
      <c r="H2862" s="1"/>
      <c r="I2862" s="3"/>
      <c r="J2862" s="163"/>
    </row>
    <row r="2863" spans="5:10" x14ac:dyDescent="0.3">
      <c r="E2863" s="162"/>
      <c r="F2863" s="1"/>
      <c r="G2863" s="163"/>
      <c r="H2863" s="1"/>
      <c r="I2863" s="3"/>
      <c r="J2863" s="163"/>
    </row>
    <row r="2864" spans="5:10" x14ac:dyDescent="0.3">
      <c r="E2864" s="162"/>
      <c r="F2864" s="1"/>
      <c r="G2864" s="163"/>
      <c r="H2864" s="1"/>
      <c r="I2864" s="3"/>
      <c r="J2864" s="163"/>
    </row>
    <row r="2865" spans="5:10" x14ac:dyDescent="0.3">
      <c r="E2865" s="162"/>
      <c r="F2865" s="1"/>
      <c r="G2865" s="163"/>
      <c r="H2865" s="1"/>
      <c r="I2865" s="3"/>
      <c r="J2865" s="163"/>
    </row>
    <row r="2866" spans="5:10" x14ac:dyDescent="0.3">
      <c r="E2866" s="162"/>
      <c r="F2866" s="1"/>
      <c r="G2866" s="163"/>
      <c r="H2866" s="1"/>
      <c r="I2866" s="3"/>
      <c r="J2866" s="163"/>
    </row>
    <row r="2867" spans="5:10" x14ac:dyDescent="0.3">
      <c r="E2867" s="162"/>
      <c r="F2867" s="1"/>
      <c r="G2867" s="163"/>
      <c r="H2867" s="1"/>
      <c r="I2867" s="3"/>
      <c r="J2867" s="163"/>
    </row>
    <row r="2868" spans="5:10" x14ac:dyDescent="0.3">
      <c r="E2868" s="162"/>
      <c r="F2868" s="1"/>
      <c r="G2868" s="163"/>
      <c r="H2868" s="1"/>
      <c r="I2868" s="3"/>
      <c r="J2868" s="163"/>
    </row>
    <row r="2869" spans="5:10" x14ac:dyDescent="0.3">
      <c r="E2869" s="162"/>
      <c r="F2869" s="1"/>
      <c r="G2869" s="163"/>
      <c r="H2869" s="1"/>
      <c r="I2869" s="3"/>
      <c r="J2869" s="163"/>
    </row>
    <row r="2870" spans="5:10" x14ac:dyDescent="0.3">
      <c r="E2870" s="162"/>
      <c r="F2870" s="1"/>
      <c r="G2870" s="163"/>
      <c r="H2870" s="1"/>
      <c r="I2870" s="3"/>
      <c r="J2870" s="163"/>
    </row>
    <row r="2871" spans="5:10" x14ac:dyDescent="0.3">
      <c r="E2871" s="162"/>
      <c r="F2871" s="1"/>
      <c r="G2871" s="163"/>
      <c r="H2871" s="1"/>
      <c r="I2871" s="3"/>
      <c r="J2871" s="163"/>
    </row>
    <row r="2872" spans="5:10" x14ac:dyDescent="0.3">
      <c r="E2872" s="162"/>
      <c r="F2872" s="1"/>
      <c r="G2872" s="163"/>
      <c r="H2872" s="1"/>
      <c r="I2872" s="3"/>
      <c r="J2872" s="163"/>
    </row>
    <row r="2873" spans="5:10" x14ac:dyDescent="0.3">
      <c r="E2873" s="162"/>
      <c r="F2873" s="1"/>
      <c r="G2873" s="163"/>
      <c r="H2873" s="1"/>
      <c r="I2873" s="3"/>
      <c r="J2873" s="163"/>
    </row>
    <row r="2874" spans="5:10" x14ac:dyDescent="0.3">
      <c r="E2874" s="162"/>
      <c r="F2874" s="1"/>
      <c r="G2874" s="163"/>
      <c r="H2874" s="1"/>
      <c r="I2874" s="3"/>
      <c r="J2874" s="163"/>
    </row>
    <row r="2875" spans="5:10" x14ac:dyDescent="0.3">
      <c r="E2875" s="162"/>
      <c r="F2875" s="1"/>
      <c r="G2875" s="163"/>
      <c r="H2875" s="1"/>
      <c r="I2875" s="3"/>
      <c r="J2875" s="163"/>
    </row>
    <row r="2876" spans="5:10" x14ac:dyDescent="0.3">
      <c r="E2876" s="162"/>
      <c r="F2876" s="1"/>
      <c r="G2876" s="163"/>
      <c r="H2876" s="1"/>
      <c r="I2876" s="3"/>
      <c r="J2876" s="163"/>
    </row>
    <row r="2877" spans="5:10" x14ac:dyDescent="0.3">
      <c r="E2877" s="162"/>
      <c r="F2877" s="1"/>
      <c r="G2877" s="163"/>
      <c r="H2877" s="1"/>
      <c r="I2877" s="3"/>
      <c r="J2877" s="163"/>
    </row>
    <row r="2878" spans="5:10" x14ac:dyDescent="0.3">
      <c r="E2878" s="162"/>
      <c r="F2878" s="1"/>
      <c r="G2878" s="163"/>
      <c r="H2878" s="1"/>
      <c r="I2878" s="3"/>
      <c r="J2878" s="163"/>
    </row>
    <row r="2879" spans="5:10" x14ac:dyDescent="0.3">
      <c r="E2879" s="162"/>
      <c r="F2879" s="1"/>
      <c r="G2879" s="163"/>
      <c r="H2879" s="1"/>
      <c r="I2879" s="3"/>
      <c r="J2879" s="163"/>
    </row>
    <row r="2880" spans="5:10" x14ac:dyDescent="0.3">
      <c r="E2880" s="162"/>
      <c r="F2880" s="1"/>
      <c r="G2880" s="163"/>
      <c r="H2880" s="1"/>
      <c r="I2880" s="3"/>
      <c r="J2880" s="163"/>
    </row>
    <row r="2881" spans="5:10" x14ac:dyDescent="0.3">
      <c r="E2881" s="162"/>
      <c r="F2881" s="1"/>
      <c r="G2881" s="163"/>
      <c r="H2881" s="1"/>
      <c r="I2881" s="3"/>
      <c r="J2881" s="163"/>
    </row>
    <row r="2882" spans="5:10" x14ac:dyDescent="0.3">
      <c r="E2882" s="162"/>
      <c r="F2882" s="1"/>
      <c r="G2882" s="163"/>
      <c r="H2882" s="1"/>
      <c r="I2882" s="3"/>
      <c r="J2882" s="163"/>
    </row>
    <row r="2883" spans="5:10" x14ac:dyDescent="0.3">
      <c r="E2883" s="162"/>
      <c r="F2883" s="1"/>
      <c r="G2883" s="163"/>
      <c r="H2883" s="1"/>
      <c r="I2883" s="3"/>
      <c r="J2883" s="163"/>
    </row>
    <row r="2884" spans="5:10" x14ac:dyDescent="0.3">
      <c r="E2884" s="162"/>
      <c r="F2884" s="1"/>
      <c r="G2884" s="163"/>
      <c r="H2884" s="1"/>
      <c r="I2884" s="3"/>
      <c r="J2884" s="163"/>
    </row>
    <row r="2885" spans="5:10" x14ac:dyDescent="0.3">
      <c r="E2885" s="162"/>
      <c r="F2885" s="1"/>
      <c r="G2885" s="163"/>
      <c r="H2885" s="1"/>
      <c r="I2885" s="3"/>
      <c r="J2885" s="163"/>
    </row>
    <row r="2886" spans="5:10" x14ac:dyDescent="0.3">
      <c r="E2886" s="162"/>
      <c r="F2886" s="1"/>
      <c r="G2886" s="163"/>
      <c r="H2886" s="1"/>
      <c r="I2886" s="3"/>
      <c r="J2886" s="163"/>
    </row>
    <row r="2887" spans="5:10" x14ac:dyDescent="0.3">
      <c r="E2887" s="162"/>
      <c r="F2887" s="1"/>
      <c r="G2887" s="163"/>
      <c r="H2887" s="1"/>
      <c r="I2887" s="3"/>
      <c r="J2887" s="163"/>
    </row>
    <row r="2888" spans="5:10" x14ac:dyDescent="0.3">
      <c r="E2888" s="162"/>
      <c r="F2888" s="1"/>
      <c r="G2888" s="163"/>
      <c r="H2888" s="1"/>
      <c r="I2888" s="3"/>
      <c r="J2888" s="163"/>
    </row>
    <row r="2889" spans="5:10" x14ac:dyDescent="0.3">
      <c r="E2889" s="162"/>
      <c r="F2889" s="1"/>
      <c r="G2889" s="163"/>
      <c r="H2889" s="1"/>
      <c r="I2889" s="3"/>
      <c r="J2889" s="163"/>
    </row>
    <row r="2890" spans="5:10" x14ac:dyDescent="0.3">
      <c r="E2890" s="162"/>
      <c r="F2890" s="1"/>
      <c r="G2890" s="163"/>
      <c r="H2890" s="1"/>
      <c r="I2890" s="3"/>
      <c r="J2890" s="163"/>
    </row>
    <row r="2891" spans="5:10" x14ac:dyDescent="0.3">
      <c r="E2891" s="162"/>
      <c r="F2891" s="1"/>
      <c r="G2891" s="163"/>
      <c r="H2891" s="1"/>
      <c r="I2891" s="3"/>
      <c r="J2891" s="163"/>
    </row>
    <row r="2892" spans="5:10" x14ac:dyDescent="0.3">
      <c r="E2892" s="162"/>
      <c r="F2892" s="1"/>
      <c r="G2892" s="163"/>
      <c r="H2892" s="1"/>
      <c r="I2892" s="3"/>
      <c r="J2892" s="163"/>
    </row>
    <row r="2893" spans="5:10" x14ac:dyDescent="0.3">
      <c r="E2893" s="162"/>
      <c r="F2893" s="1"/>
      <c r="G2893" s="163"/>
      <c r="H2893" s="1"/>
      <c r="I2893" s="3"/>
      <c r="J2893" s="163"/>
    </row>
    <row r="2894" spans="5:10" x14ac:dyDescent="0.3">
      <c r="E2894" s="162"/>
      <c r="F2894" s="1"/>
      <c r="G2894" s="163"/>
      <c r="H2894" s="1"/>
      <c r="I2894" s="3"/>
      <c r="J2894" s="163"/>
    </row>
    <row r="2895" spans="5:10" x14ac:dyDescent="0.3">
      <c r="E2895" s="162"/>
      <c r="F2895" s="1"/>
      <c r="G2895" s="163"/>
      <c r="H2895" s="1"/>
      <c r="I2895" s="3"/>
      <c r="J2895" s="163"/>
    </row>
    <row r="2896" spans="5:10" x14ac:dyDescent="0.3">
      <c r="E2896" s="162"/>
      <c r="F2896" s="1"/>
      <c r="G2896" s="163"/>
      <c r="H2896" s="1"/>
      <c r="I2896" s="3"/>
      <c r="J2896" s="163"/>
    </row>
    <row r="2897" spans="5:10" x14ac:dyDescent="0.3">
      <c r="E2897" s="162"/>
      <c r="F2897" s="1"/>
      <c r="G2897" s="163"/>
      <c r="H2897" s="1"/>
      <c r="I2897" s="3"/>
      <c r="J2897" s="163"/>
    </row>
    <row r="2898" spans="5:10" x14ac:dyDescent="0.3">
      <c r="E2898" s="162"/>
      <c r="F2898" s="1"/>
      <c r="G2898" s="163"/>
      <c r="H2898" s="1"/>
      <c r="I2898" s="3"/>
      <c r="J2898" s="163"/>
    </row>
    <row r="2899" spans="5:10" x14ac:dyDescent="0.3">
      <c r="E2899" s="162"/>
      <c r="F2899" s="1"/>
      <c r="G2899" s="163"/>
      <c r="H2899" s="1"/>
      <c r="I2899" s="3"/>
      <c r="J2899" s="163"/>
    </row>
    <row r="2900" spans="5:10" x14ac:dyDescent="0.3">
      <c r="E2900" s="162"/>
      <c r="F2900" s="1"/>
      <c r="G2900" s="163"/>
      <c r="H2900" s="1"/>
      <c r="I2900" s="3"/>
      <c r="J2900" s="163"/>
    </row>
    <row r="2901" spans="5:10" x14ac:dyDescent="0.3">
      <c r="E2901" s="162"/>
      <c r="F2901" s="1"/>
      <c r="G2901" s="163"/>
      <c r="H2901" s="1"/>
      <c r="I2901" s="3"/>
      <c r="J2901" s="163"/>
    </row>
    <row r="2902" spans="5:10" x14ac:dyDescent="0.3">
      <c r="E2902" s="162"/>
      <c r="F2902" s="1"/>
      <c r="G2902" s="163"/>
      <c r="H2902" s="1"/>
      <c r="I2902" s="3"/>
      <c r="J2902" s="163"/>
    </row>
    <row r="2903" spans="5:10" x14ac:dyDescent="0.3">
      <c r="E2903" s="162"/>
      <c r="F2903" s="1"/>
      <c r="G2903" s="163"/>
      <c r="H2903" s="1"/>
      <c r="I2903" s="3"/>
      <c r="J2903" s="163"/>
    </row>
    <row r="2904" spans="5:10" x14ac:dyDescent="0.3">
      <c r="E2904" s="162"/>
      <c r="F2904" s="1"/>
      <c r="G2904" s="163"/>
      <c r="H2904" s="1"/>
      <c r="I2904" s="3"/>
      <c r="J2904" s="163"/>
    </row>
    <row r="2905" spans="5:10" x14ac:dyDescent="0.3">
      <c r="E2905" s="162"/>
      <c r="F2905" s="1"/>
      <c r="G2905" s="163"/>
      <c r="H2905" s="1"/>
      <c r="I2905" s="3"/>
      <c r="J2905" s="163"/>
    </row>
    <row r="2906" spans="5:10" x14ac:dyDescent="0.3">
      <c r="E2906" s="162"/>
      <c r="F2906" s="1"/>
      <c r="G2906" s="163"/>
      <c r="H2906" s="1"/>
      <c r="I2906" s="3"/>
      <c r="J2906" s="163"/>
    </row>
    <row r="2907" spans="5:10" x14ac:dyDescent="0.3">
      <c r="E2907" s="162"/>
      <c r="F2907" s="1"/>
      <c r="G2907" s="163"/>
      <c r="H2907" s="1"/>
      <c r="I2907" s="3"/>
      <c r="J2907" s="163"/>
    </row>
    <row r="2908" spans="5:10" x14ac:dyDescent="0.3">
      <c r="E2908" s="162"/>
      <c r="F2908" s="1"/>
      <c r="G2908" s="163"/>
      <c r="H2908" s="1"/>
      <c r="I2908" s="3"/>
      <c r="J2908" s="163"/>
    </row>
    <row r="2909" spans="5:10" x14ac:dyDescent="0.3">
      <c r="E2909" s="162"/>
      <c r="F2909" s="1"/>
      <c r="G2909" s="163"/>
      <c r="H2909" s="1"/>
      <c r="I2909" s="3"/>
      <c r="J2909" s="163"/>
    </row>
    <row r="2910" spans="5:10" x14ac:dyDescent="0.3">
      <c r="E2910" s="162"/>
      <c r="F2910" s="1"/>
      <c r="G2910" s="163"/>
      <c r="H2910" s="1"/>
      <c r="I2910" s="3"/>
      <c r="J2910" s="163"/>
    </row>
    <row r="2911" spans="5:10" x14ac:dyDescent="0.3">
      <c r="E2911" s="162"/>
      <c r="F2911" s="1"/>
      <c r="G2911" s="163"/>
      <c r="H2911" s="1"/>
      <c r="I2911" s="3"/>
      <c r="J2911" s="163"/>
    </row>
    <row r="2912" spans="5:10" x14ac:dyDescent="0.3">
      <c r="E2912" s="162"/>
      <c r="F2912" s="1"/>
      <c r="G2912" s="163"/>
      <c r="H2912" s="1"/>
      <c r="I2912" s="3"/>
      <c r="J2912" s="163"/>
    </row>
    <row r="2913" spans="5:10" x14ac:dyDescent="0.3">
      <c r="E2913" s="162"/>
      <c r="F2913" s="1"/>
      <c r="G2913" s="163"/>
      <c r="H2913" s="1"/>
      <c r="I2913" s="3"/>
      <c r="J2913" s="163"/>
    </row>
    <row r="2914" spans="5:10" x14ac:dyDescent="0.3">
      <c r="E2914" s="162"/>
      <c r="F2914" s="1"/>
      <c r="G2914" s="163"/>
      <c r="H2914" s="1"/>
      <c r="I2914" s="3"/>
      <c r="J2914" s="163"/>
    </row>
    <row r="2915" spans="5:10" x14ac:dyDescent="0.3">
      <c r="E2915" s="162"/>
      <c r="F2915" s="1"/>
      <c r="G2915" s="163"/>
      <c r="H2915" s="1"/>
      <c r="I2915" s="3"/>
      <c r="J2915" s="163"/>
    </row>
    <row r="2916" spans="5:10" x14ac:dyDescent="0.3">
      <c r="E2916" s="162"/>
      <c r="F2916" s="1"/>
      <c r="G2916" s="163"/>
      <c r="H2916" s="1"/>
      <c r="I2916" s="3"/>
      <c r="J2916" s="163"/>
    </row>
    <row r="2917" spans="5:10" x14ac:dyDescent="0.3">
      <c r="E2917" s="162"/>
      <c r="F2917" s="1"/>
      <c r="G2917" s="163"/>
      <c r="H2917" s="1"/>
      <c r="I2917" s="3"/>
      <c r="J2917" s="163"/>
    </row>
    <row r="2918" spans="5:10" x14ac:dyDescent="0.3">
      <c r="E2918" s="162"/>
      <c r="F2918" s="1"/>
      <c r="G2918" s="163"/>
      <c r="H2918" s="1"/>
      <c r="I2918" s="3"/>
      <c r="J2918" s="163"/>
    </row>
    <row r="2919" spans="5:10" x14ac:dyDescent="0.3">
      <c r="E2919" s="162"/>
      <c r="F2919" s="1"/>
      <c r="G2919" s="163"/>
      <c r="H2919" s="1"/>
      <c r="I2919" s="3"/>
      <c r="J2919" s="163"/>
    </row>
    <row r="2920" spans="5:10" x14ac:dyDescent="0.3">
      <c r="E2920" s="162"/>
      <c r="F2920" s="1"/>
      <c r="G2920" s="163"/>
      <c r="H2920" s="1"/>
      <c r="I2920" s="3"/>
      <c r="J2920" s="163"/>
    </row>
    <row r="2921" spans="5:10" x14ac:dyDescent="0.3">
      <c r="E2921" s="162"/>
      <c r="F2921" s="1"/>
      <c r="G2921" s="163"/>
      <c r="H2921" s="1"/>
      <c r="I2921" s="3"/>
      <c r="J2921" s="163"/>
    </row>
    <row r="2922" spans="5:10" x14ac:dyDescent="0.3">
      <c r="E2922" s="162"/>
      <c r="F2922" s="1"/>
      <c r="G2922" s="163"/>
      <c r="H2922" s="1"/>
      <c r="I2922" s="3"/>
      <c r="J2922" s="163"/>
    </row>
    <row r="2923" spans="5:10" x14ac:dyDescent="0.3">
      <c r="E2923" s="162"/>
      <c r="F2923" s="1"/>
      <c r="G2923" s="163"/>
      <c r="H2923" s="1"/>
      <c r="I2923" s="3"/>
      <c r="J2923" s="163"/>
    </row>
    <row r="2924" spans="5:10" x14ac:dyDescent="0.3">
      <c r="E2924" s="162"/>
      <c r="F2924" s="1"/>
      <c r="G2924" s="163"/>
      <c r="H2924" s="1"/>
      <c r="I2924" s="3"/>
      <c r="J2924" s="163"/>
    </row>
    <row r="2925" spans="5:10" x14ac:dyDescent="0.3">
      <c r="E2925" s="162"/>
      <c r="F2925" s="1"/>
      <c r="G2925" s="163"/>
      <c r="H2925" s="1"/>
      <c r="I2925" s="3"/>
      <c r="J2925" s="163"/>
    </row>
    <row r="2926" spans="5:10" x14ac:dyDescent="0.3">
      <c r="E2926" s="162"/>
      <c r="F2926" s="1"/>
      <c r="G2926" s="163"/>
      <c r="H2926" s="1"/>
      <c r="I2926" s="3"/>
      <c r="J2926" s="163"/>
    </row>
    <row r="2927" spans="5:10" x14ac:dyDescent="0.3">
      <c r="E2927" s="162"/>
      <c r="F2927" s="1"/>
      <c r="G2927" s="163"/>
      <c r="H2927" s="1"/>
      <c r="I2927" s="3"/>
      <c r="J2927" s="163"/>
    </row>
    <row r="2928" spans="5:10" x14ac:dyDescent="0.3">
      <c r="E2928" s="162"/>
      <c r="F2928" s="1"/>
      <c r="G2928" s="163"/>
      <c r="H2928" s="1"/>
      <c r="I2928" s="3"/>
      <c r="J2928" s="163"/>
    </row>
    <row r="2929" spans="5:10" x14ac:dyDescent="0.3">
      <c r="E2929" s="162"/>
      <c r="F2929" s="1"/>
      <c r="G2929" s="163"/>
      <c r="H2929" s="1"/>
      <c r="I2929" s="3"/>
      <c r="J2929" s="163"/>
    </row>
    <row r="2930" spans="5:10" x14ac:dyDescent="0.3">
      <c r="E2930" s="162"/>
      <c r="F2930" s="1"/>
      <c r="G2930" s="163"/>
      <c r="H2930" s="1"/>
      <c r="I2930" s="3"/>
      <c r="J2930" s="163"/>
    </row>
    <row r="2931" spans="5:10" x14ac:dyDescent="0.3">
      <c r="E2931" s="162"/>
      <c r="F2931" s="1"/>
      <c r="G2931" s="163"/>
      <c r="H2931" s="1"/>
      <c r="I2931" s="3"/>
      <c r="J2931" s="163"/>
    </row>
    <row r="2932" spans="5:10" x14ac:dyDescent="0.3">
      <c r="E2932" s="162"/>
      <c r="F2932" s="1"/>
      <c r="G2932" s="163"/>
      <c r="H2932" s="1"/>
      <c r="I2932" s="3"/>
      <c r="J2932" s="163"/>
    </row>
    <row r="2933" spans="5:10" x14ac:dyDescent="0.3">
      <c r="E2933" s="162"/>
      <c r="F2933" s="1"/>
      <c r="G2933" s="163"/>
      <c r="H2933" s="1"/>
      <c r="I2933" s="3"/>
      <c r="J2933" s="163"/>
    </row>
    <row r="2934" spans="5:10" x14ac:dyDescent="0.3">
      <c r="E2934" s="162"/>
      <c r="F2934" s="1"/>
      <c r="G2934" s="163"/>
      <c r="H2934" s="1"/>
      <c r="I2934" s="3"/>
      <c r="J2934" s="163"/>
    </row>
    <row r="2935" spans="5:10" x14ac:dyDescent="0.3">
      <c r="E2935" s="162"/>
      <c r="F2935" s="1"/>
      <c r="G2935" s="163"/>
      <c r="H2935" s="1"/>
      <c r="I2935" s="3"/>
      <c r="J2935" s="163"/>
    </row>
    <row r="2936" spans="5:10" x14ac:dyDescent="0.3">
      <c r="E2936" s="162"/>
      <c r="F2936" s="1"/>
      <c r="G2936" s="163"/>
      <c r="H2936" s="1"/>
      <c r="I2936" s="3"/>
      <c r="J2936" s="163"/>
    </row>
    <row r="2937" spans="5:10" x14ac:dyDescent="0.3">
      <c r="E2937" s="162"/>
      <c r="F2937" s="1"/>
      <c r="G2937" s="163"/>
      <c r="H2937" s="1"/>
      <c r="I2937" s="3"/>
      <c r="J2937" s="163"/>
    </row>
    <row r="2938" spans="5:10" x14ac:dyDescent="0.3">
      <c r="E2938" s="162"/>
      <c r="F2938" s="1"/>
      <c r="G2938" s="163"/>
      <c r="H2938" s="1"/>
      <c r="I2938" s="3"/>
      <c r="J2938" s="163"/>
    </row>
    <row r="2939" spans="5:10" x14ac:dyDescent="0.3">
      <c r="E2939" s="162"/>
      <c r="F2939" s="1"/>
      <c r="G2939" s="163"/>
      <c r="H2939" s="1"/>
      <c r="I2939" s="3"/>
      <c r="J2939" s="163"/>
    </row>
    <row r="2940" spans="5:10" x14ac:dyDescent="0.3">
      <c r="E2940" s="162"/>
      <c r="F2940" s="1"/>
      <c r="G2940" s="163"/>
      <c r="H2940" s="1"/>
      <c r="I2940" s="3"/>
      <c r="J2940" s="163"/>
    </row>
    <row r="2941" spans="5:10" x14ac:dyDescent="0.3">
      <c r="E2941" s="162"/>
      <c r="F2941" s="1"/>
      <c r="G2941" s="163"/>
      <c r="H2941" s="1"/>
      <c r="I2941" s="3"/>
      <c r="J2941" s="163"/>
    </row>
    <row r="2942" spans="5:10" x14ac:dyDescent="0.3">
      <c r="E2942" s="162"/>
      <c r="F2942" s="1"/>
      <c r="G2942" s="163"/>
      <c r="H2942" s="1"/>
      <c r="I2942" s="3"/>
      <c r="J2942" s="163"/>
    </row>
    <row r="2943" spans="5:10" x14ac:dyDescent="0.3">
      <c r="E2943" s="162"/>
      <c r="F2943" s="1"/>
      <c r="G2943" s="163"/>
      <c r="H2943" s="1"/>
      <c r="I2943" s="3"/>
      <c r="J2943" s="163"/>
    </row>
    <row r="2944" spans="5:10" x14ac:dyDescent="0.3">
      <c r="E2944" s="162"/>
      <c r="F2944" s="1"/>
      <c r="G2944" s="163"/>
      <c r="H2944" s="1"/>
      <c r="I2944" s="3"/>
      <c r="J2944" s="163"/>
    </row>
    <row r="2945" spans="5:10" x14ac:dyDescent="0.3">
      <c r="E2945" s="162"/>
      <c r="F2945" s="1"/>
      <c r="G2945" s="163"/>
      <c r="H2945" s="1"/>
      <c r="I2945" s="3"/>
      <c r="J2945" s="163"/>
    </row>
    <row r="2946" spans="5:10" x14ac:dyDescent="0.3">
      <c r="E2946" s="162"/>
      <c r="F2946" s="1"/>
      <c r="G2946" s="163"/>
      <c r="H2946" s="1"/>
      <c r="I2946" s="3"/>
      <c r="J2946" s="163"/>
    </row>
    <row r="2947" spans="5:10" x14ac:dyDescent="0.3">
      <c r="E2947" s="162"/>
      <c r="F2947" s="1"/>
      <c r="G2947" s="163"/>
      <c r="H2947" s="1"/>
      <c r="I2947" s="3"/>
      <c r="J2947" s="163"/>
    </row>
    <row r="2948" spans="5:10" x14ac:dyDescent="0.3">
      <c r="E2948" s="162"/>
      <c r="F2948" s="1"/>
      <c r="G2948" s="163"/>
      <c r="H2948" s="1"/>
      <c r="I2948" s="3"/>
      <c r="J2948" s="163"/>
    </row>
    <row r="2949" spans="5:10" x14ac:dyDescent="0.3">
      <c r="E2949" s="162"/>
      <c r="F2949" s="1"/>
      <c r="G2949" s="163"/>
      <c r="H2949" s="1"/>
      <c r="I2949" s="3"/>
      <c r="J2949" s="163"/>
    </row>
    <row r="2950" spans="5:10" x14ac:dyDescent="0.3">
      <c r="E2950" s="162"/>
      <c r="F2950" s="1"/>
      <c r="G2950" s="163"/>
      <c r="H2950" s="1"/>
      <c r="I2950" s="3"/>
      <c r="J2950" s="163"/>
    </row>
    <row r="2951" spans="5:10" x14ac:dyDescent="0.3">
      <c r="E2951" s="162"/>
      <c r="F2951" s="1"/>
      <c r="G2951" s="163"/>
      <c r="H2951" s="1"/>
      <c r="I2951" s="3"/>
      <c r="J2951" s="163"/>
    </row>
    <row r="2952" spans="5:10" x14ac:dyDescent="0.3">
      <c r="E2952" s="162"/>
      <c r="F2952" s="1"/>
      <c r="G2952" s="163"/>
      <c r="H2952" s="1"/>
      <c r="I2952" s="3"/>
      <c r="J2952" s="163"/>
    </row>
    <row r="2953" spans="5:10" x14ac:dyDescent="0.3">
      <c r="E2953" s="162"/>
      <c r="F2953" s="1"/>
      <c r="G2953" s="163"/>
      <c r="H2953" s="1"/>
      <c r="I2953" s="3"/>
      <c r="J2953" s="163"/>
    </row>
    <row r="2954" spans="5:10" x14ac:dyDescent="0.3">
      <c r="E2954" s="162"/>
      <c r="F2954" s="1"/>
      <c r="G2954" s="163"/>
      <c r="H2954" s="1"/>
      <c r="I2954" s="3"/>
      <c r="J2954" s="163"/>
    </row>
    <row r="2955" spans="5:10" x14ac:dyDescent="0.3">
      <c r="E2955" s="162"/>
      <c r="F2955" s="1"/>
      <c r="G2955" s="163"/>
      <c r="H2955" s="1"/>
      <c r="I2955" s="3"/>
      <c r="J2955" s="163"/>
    </row>
    <row r="2956" spans="5:10" x14ac:dyDescent="0.3">
      <c r="E2956" s="162"/>
      <c r="F2956" s="1"/>
      <c r="G2956" s="163"/>
      <c r="H2956" s="1"/>
      <c r="I2956" s="3"/>
      <c r="J2956" s="163"/>
    </row>
    <row r="2957" spans="5:10" x14ac:dyDescent="0.3">
      <c r="E2957" s="162"/>
      <c r="F2957" s="1"/>
      <c r="G2957" s="163"/>
      <c r="H2957" s="1"/>
      <c r="I2957" s="3"/>
      <c r="J2957" s="163"/>
    </row>
    <row r="2958" spans="5:10" x14ac:dyDescent="0.3">
      <c r="E2958" s="162"/>
      <c r="F2958" s="1"/>
      <c r="G2958" s="163"/>
      <c r="H2958" s="1"/>
      <c r="I2958" s="3"/>
      <c r="J2958" s="163"/>
    </row>
    <row r="2959" spans="5:10" x14ac:dyDescent="0.3">
      <c r="E2959" s="162"/>
      <c r="F2959" s="1"/>
      <c r="G2959" s="163"/>
      <c r="H2959" s="1"/>
      <c r="I2959" s="3"/>
      <c r="J2959" s="163"/>
    </row>
    <row r="2960" spans="5:10" x14ac:dyDescent="0.3">
      <c r="E2960" s="162"/>
      <c r="F2960" s="1"/>
      <c r="G2960" s="163"/>
      <c r="H2960" s="1"/>
      <c r="I2960" s="3"/>
      <c r="J2960" s="163"/>
    </row>
    <row r="2961" spans="5:10" x14ac:dyDescent="0.3">
      <c r="E2961" s="162"/>
      <c r="F2961" s="1"/>
      <c r="G2961" s="163"/>
      <c r="H2961" s="1"/>
      <c r="I2961" s="3"/>
      <c r="J2961" s="163"/>
    </row>
    <row r="2962" spans="5:10" x14ac:dyDescent="0.3">
      <c r="E2962" s="162"/>
      <c r="F2962" s="1"/>
      <c r="G2962" s="163"/>
      <c r="H2962" s="1"/>
      <c r="I2962" s="3"/>
      <c r="J2962" s="163"/>
    </row>
    <row r="2963" spans="5:10" x14ac:dyDescent="0.3">
      <c r="E2963" s="162"/>
      <c r="F2963" s="1"/>
      <c r="G2963" s="163"/>
      <c r="H2963" s="1"/>
      <c r="I2963" s="3"/>
      <c r="J2963" s="163"/>
    </row>
    <row r="2964" spans="5:10" x14ac:dyDescent="0.3">
      <c r="E2964" s="162"/>
      <c r="F2964" s="1"/>
      <c r="G2964" s="163"/>
      <c r="H2964" s="1"/>
      <c r="I2964" s="3"/>
      <c r="J2964" s="163"/>
    </row>
    <row r="2965" spans="5:10" x14ac:dyDescent="0.3">
      <c r="E2965" s="162"/>
      <c r="F2965" s="1"/>
      <c r="G2965" s="163"/>
      <c r="H2965" s="1"/>
      <c r="I2965" s="3"/>
      <c r="J2965" s="163"/>
    </row>
    <row r="2966" spans="5:10" x14ac:dyDescent="0.3">
      <c r="E2966" s="162"/>
      <c r="F2966" s="1"/>
      <c r="G2966" s="163"/>
      <c r="H2966" s="1"/>
      <c r="I2966" s="3"/>
      <c r="J2966" s="163"/>
    </row>
    <row r="2967" spans="5:10" x14ac:dyDescent="0.3">
      <c r="E2967" s="162"/>
      <c r="F2967" s="1"/>
      <c r="G2967" s="163"/>
      <c r="H2967" s="1"/>
      <c r="I2967" s="3"/>
      <c r="J2967" s="163"/>
    </row>
    <row r="2968" spans="5:10" x14ac:dyDescent="0.3">
      <c r="E2968" s="162"/>
      <c r="F2968" s="1"/>
      <c r="G2968" s="163"/>
      <c r="H2968" s="1"/>
      <c r="I2968" s="3"/>
      <c r="J2968" s="163"/>
    </row>
    <row r="2969" spans="5:10" x14ac:dyDescent="0.3">
      <c r="E2969" s="162"/>
      <c r="F2969" s="1"/>
      <c r="G2969" s="163"/>
      <c r="H2969" s="1"/>
      <c r="I2969" s="3"/>
      <c r="J2969" s="163"/>
    </row>
    <row r="2970" spans="5:10" x14ac:dyDescent="0.3">
      <c r="E2970" s="162"/>
      <c r="F2970" s="1"/>
      <c r="G2970" s="163"/>
      <c r="H2970" s="1"/>
      <c r="I2970" s="3"/>
      <c r="J2970" s="163"/>
    </row>
    <row r="2971" spans="5:10" x14ac:dyDescent="0.3">
      <c r="E2971" s="162"/>
      <c r="F2971" s="1"/>
      <c r="G2971" s="163"/>
      <c r="H2971" s="1"/>
      <c r="I2971" s="3"/>
      <c r="J2971" s="163"/>
    </row>
    <row r="2972" spans="5:10" x14ac:dyDescent="0.3">
      <c r="E2972" s="162"/>
      <c r="F2972" s="1"/>
      <c r="G2972" s="163"/>
      <c r="H2972" s="1"/>
      <c r="I2972" s="3"/>
      <c r="J2972" s="163"/>
    </row>
    <row r="2973" spans="5:10" x14ac:dyDescent="0.3">
      <c r="E2973" s="162"/>
      <c r="F2973" s="1"/>
      <c r="G2973" s="163"/>
      <c r="H2973" s="1"/>
      <c r="I2973" s="3"/>
      <c r="J2973" s="163"/>
    </row>
    <row r="2974" spans="5:10" x14ac:dyDescent="0.3">
      <c r="E2974" s="162"/>
      <c r="F2974" s="1"/>
      <c r="G2974" s="163"/>
      <c r="H2974" s="1"/>
      <c r="I2974" s="3"/>
      <c r="J2974" s="163"/>
    </row>
    <row r="2975" spans="5:10" x14ac:dyDescent="0.3">
      <c r="E2975" s="162"/>
      <c r="F2975" s="1"/>
      <c r="G2975" s="163"/>
      <c r="H2975" s="1"/>
      <c r="I2975" s="3"/>
      <c r="J2975" s="163"/>
    </row>
    <row r="2976" spans="5:10" x14ac:dyDescent="0.3">
      <c r="E2976" s="162"/>
      <c r="F2976" s="1"/>
      <c r="G2976" s="163"/>
      <c r="H2976" s="1"/>
      <c r="I2976" s="3"/>
      <c r="J2976" s="163"/>
    </row>
    <row r="2977" spans="5:10" x14ac:dyDescent="0.3">
      <c r="E2977" s="162"/>
      <c r="F2977" s="1"/>
      <c r="G2977" s="163"/>
      <c r="H2977" s="1"/>
      <c r="I2977" s="3"/>
      <c r="J2977" s="163"/>
    </row>
    <row r="2978" spans="5:10" x14ac:dyDescent="0.3">
      <c r="E2978" s="162"/>
      <c r="F2978" s="1"/>
      <c r="G2978" s="163"/>
      <c r="H2978" s="1"/>
      <c r="I2978" s="3"/>
      <c r="J2978" s="163"/>
    </row>
    <row r="2979" spans="5:10" x14ac:dyDescent="0.3">
      <c r="E2979" s="162"/>
      <c r="F2979" s="1"/>
      <c r="G2979" s="163"/>
      <c r="H2979" s="1"/>
      <c r="I2979" s="3"/>
      <c r="J2979" s="163"/>
    </row>
    <row r="2980" spans="5:10" x14ac:dyDescent="0.3">
      <c r="E2980" s="162"/>
      <c r="F2980" s="1"/>
      <c r="G2980" s="163"/>
      <c r="H2980" s="1"/>
      <c r="I2980" s="3"/>
      <c r="J2980" s="163"/>
    </row>
    <row r="2981" spans="5:10" x14ac:dyDescent="0.3">
      <c r="E2981" s="162"/>
      <c r="F2981" s="1"/>
      <c r="G2981" s="163"/>
      <c r="H2981" s="1"/>
      <c r="I2981" s="3"/>
      <c r="J2981" s="163"/>
    </row>
    <row r="2982" spans="5:10" x14ac:dyDescent="0.3">
      <c r="E2982" s="162"/>
      <c r="F2982" s="1"/>
      <c r="G2982" s="163"/>
      <c r="H2982" s="1"/>
      <c r="I2982" s="3"/>
      <c r="J2982" s="163"/>
    </row>
    <row r="2983" spans="5:10" x14ac:dyDescent="0.3">
      <c r="E2983" s="162"/>
      <c r="F2983" s="1"/>
      <c r="G2983" s="163"/>
      <c r="H2983" s="1"/>
      <c r="I2983" s="3"/>
      <c r="J2983" s="163"/>
    </row>
    <row r="2984" spans="5:10" x14ac:dyDescent="0.3">
      <c r="E2984" s="162"/>
      <c r="F2984" s="1"/>
      <c r="G2984" s="163"/>
      <c r="H2984" s="1"/>
      <c r="I2984" s="3"/>
      <c r="J2984" s="163"/>
    </row>
    <row r="2985" spans="5:10" x14ac:dyDescent="0.3">
      <c r="E2985" s="162"/>
      <c r="F2985" s="1"/>
      <c r="G2985" s="163"/>
      <c r="H2985" s="1"/>
      <c r="I2985" s="3"/>
      <c r="J2985" s="163"/>
    </row>
    <row r="2986" spans="5:10" x14ac:dyDescent="0.3">
      <c r="E2986" s="162"/>
      <c r="F2986" s="1"/>
      <c r="G2986" s="163"/>
      <c r="H2986" s="1"/>
      <c r="I2986" s="3"/>
      <c r="J2986" s="163"/>
    </row>
    <row r="2987" spans="5:10" x14ac:dyDescent="0.3">
      <c r="E2987" s="162"/>
      <c r="F2987" s="1"/>
      <c r="G2987" s="163"/>
      <c r="H2987" s="1"/>
      <c r="I2987" s="3"/>
      <c r="J2987" s="163"/>
    </row>
    <row r="2988" spans="5:10" x14ac:dyDescent="0.3">
      <c r="E2988" s="162"/>
      <c r="F2988" s="1"/>
      <c r="G2988" s="163"/>
      <c r="H2988" s="1"/>
      <c r="I2988" s="3"/>
      <c r="J2988" s="163"/>
    </row>
    <row r="2989" spans="5:10" x14ac:dyDescent="0.3">
      <c r="E2989" s="162"/>
      <c r="F2989" s="1"/>
      <c r="G2989" s="163"/>
      <c r="H2989" s="1"/>
      <c r="I2989" s="3"/>
      <c r="J2989" s="163"/>
    </row>
    <row r="2990" spans="5:10" x14ac:dyDescent="0.3">
      <c r="E2990" s="162"/>
      <c r="F2990" s="1"/>
      <c r="G2990" s="163"/>
      <c r="H2990" s="1"/>
      <c r="I2990" s="3"/>
      <c r="J2990" s="163"/>
    </row>
    <row r="2991" spans="5:10" x14ac:dyDescent="0.3">
      <c r="E2991" s="162"/>
      <c r="F2991" s="1"/>
      <c r="G2991" s="163"/>
      <c r="H2991" s="1"/>
      <c r="I2991" s="3"/>
      <c r="J2991" s="163"/>
    </row>
    <row r="2992" spans="5:10" x14ac:dyDescent="0.3">
      <c r="E2992" s="162"/>
      <c r="F2992" s="1"/>
      <c r="G2992" s="163"/>
      <c r="H2992" s="1"/>
      <c r="I2992" s="3"/>
      <c r="J2992" s="163"/>
    </row>
    <row r="2993" spans="5:10" x14ac:dyDescent="0.3">
      <c r="E2993" s="162"/>
      <c r="F2993" s="1"/>
      <c r="G2993" s="163"/>
      <c r="H2993" s="1"/>
      <c r="I2993" s="3"/>
      <c r="J2993" s="163"/>
    </row>
    <row r="2994" spans="5:10" x14ac:dyDescent="0.3">
      <c r="E2994" s="162"/>
      <c r="F2994" s="1"/>
      <c r="G2994" s="163"/>
      <c r="H2994" s="1"/>
      <c r="I2994" s="3"/>
      <c r="J2994" s="163"/>
    </row>
    <row r="2995" spans="5:10" x14ac:dyDescent="0.3">
      <c r="E2995" s="162"/>
      <c r="F2995" s="1"/>
      <c r="G2995" s="163"/>
      <c r="H2995" s="1"/>
      <c r="I2995" s="3"/>
      <c r="J2995" s="163"/>
    </row>
    <row r="2996" spans="5:10" x14ac:dyDescent="0.3">
      <c r="E2996" s="162"/>
      <c r="F2996" s="1"/>
      <c r="G2996" s="163"/>
      <c r="H2996" s="1"/>
      <c r="I2996" s="3"/>
      <c r="J2996" s="163"/>
    </row>
    <row r="2997" spans="5:10" x14ac:dyDescent="0.3">
      <c r="E2997" s="162"/>
      <c r="F2997" s="1"/>
      <c r="G2997" s="163"/>
      <c r="H2997" s="1"/>
      <c r="I2997" s="3"/>
      <c r="J2997" s="163"/>
    </row>
    <row r="2998" spans="5:10" x14ac:dyDescent="0.3">
      <c r="E2998" s="162"/>
      <c r="F2998" s="1"/>
      <c r="G2998" s="163"/>
      <c r="H2998" s="1"/>
      <c r="I2998" s="3"/>
      <c r="J2998" s="163"/>
    </row>
    <row r="2999" spans="5:10" x14ac:dyDescent="0.3">
      <c r="E2999" s="162"/>
      <c r="F2999" s="1"/>
      <c r="G2999" s="163"/>
      <c r="H2999" s="1"/>
      <c r="I2999" s="3"/>
      <c r="J2999" s="163"/>
    </row>
    <row r="3000" spans="5:10" x14ac:dyDescent="0.3">
      <c r="E3000" s="162"/>
      <c r="F3000" s="1"/>
      <c r="G3000" s="163"/>
      <c r="H3000" s="1"/>
      <c r="I3000" s="3"/>
      <c r="J3000" s="163"/>
    </row>
    <row r="3001" spans="5:10" x14ac:dyDescent="0.3">
      <c r="E3001" s="162"/>
      <c r="F3001" s="1"/>
      <c r="G3001" s="163"/>
      <c r="H3001" s="1"/>
      <c r="I3001" s="3"/>
      <c r="J3001" s="163"/>
    </row>
    <row r="3002" spans="5:10" x14ac:dyDescent="0.3">
      <c r="E3002" s="162"/>
      <c r="F3002" s="1"/>
      <c r="G3002" s="163"/>
      <c r="H3002" s="1"/>
      <c r="I3002" s="3"/>
      <c r="J3002" s="163"/>
    </row>
    <row r="3003" spans="5:10" x14ac:dyDescent="0.3">
      <c r="E3003" s="162"/>
      <c r="F3003" s="1"/>
      <c r="G3003" s="163"/>
      <c r="H3003" s="1"/>
      <c r="I3003" s="3"/>
      <c r="J3003" s="163"/>
    </row>
    <row r="3004" spans="5:10" x14ac:dyDescent="0.3">
      <c r="E3004" s="162"/>
      <c r="F3004" s="1"/>
      <c r="G3004" s="163"/>
      <c r="H3004" s="1"/>
      <c r="I3004" s="3"/>
      <c r="J3004" s="163"/>
    </row>
    <row r="3005" spans="5:10" x14ac:dyDescent="0.3">
      <c r="E3005" s="162"/>
      <c r="F3005" s="1"/>
      <c r="G3005" s="163"/>
      <c r="H3005" s="1"/>
      <c r="I3005" s="3"/>
      <c r="J3005" s="163"/>
    </row>
    <row r="3006" spans="5:10" x14ac:dyDescent="0.3">
      <c r="E3006" s="162"/>
      <c r="F3006" s="1"/>
      <c r="G3006" s="163"/>
      <c r="H3006" s="1"/>
      <c r="I3006" s="3"/>
      <c r="J3006" s="163"/>
    </row>
    <row r="3007" spans="5:10" x14ac:dyDescent="0.3">
      <c r="E3007" s="162"/>
      <c r="F3007" s="1"/>
      <c r="G3007" s="163"/>
      <c r="H3007" s="1"/>
      <c r="I3007" s="3"/>
      <c r="J3007" s="163"/>
    </row>
    <row r="3008" spans="5:10" x14ac:dyDescent="0.3">
      <c r="E3008" s="162"/>
      <c r="F3008" s="1"/>
      <c r="G3008" s="163"/>
      <c r="H3008" s="1"/>
      <c r="I3008" s="3"/>
      <c r="J3008" s="163"/>
    </row>
    <row r="3009" spans="5:10" x14ac:dyDescent="0.3">
      <c r="E3009" s="162"/>
      <c r="F3009" s="1"/>
      <c r="G3009" s="163"/>
      <c r="H3009" s="1"/>
      <c r="I3009" s="3"/>
      <c r="J3009" s="163"/>
    </row>
    <row r="3010" spans="5:10" x14ac:dyDescent="0.3">
      <c r="E3010" s="162"/>
      <c r="F3010" s="1"/>
      <c r="G3010" s="163"/>
      <c r="H3010" s="1"/>
      <c r="I3010" s="3"/>
      <c r="J3010" s="163"/>
    </row>
    <row r="3011" spans="5:10" x14ac:dyDescent="0.3">
      <c r="E3011" s="162"/>
      <c r="F3011" s="1"/>
      <c r="G3011" s="163"/>
      <c r="H3011" s="1"/>
      <c r="I3011" s="3"/>
      <c r="J3011" s="163"/>
    </row>
    <row r="3012" spans="5:10" x14ac:dyDescent="0.3">
      <c r="E3012" s="162"/>
      <c r="F3012" s="1"/>
      <c r="G3012" s="163"/>
      <c r="H3012" s="1"/>
      <c r="I3012" s="3"/>
      <c r="J3012" s="163"/>
    </row>
    <row r="3013" spans="5:10" x14ac:dyDescent="0.3">
      <c r="E3013" s="162"/>
      <c r="F3013" s="1"/>
      <c r="G3013" s="163"/>
      <c r="H3013" s="1"/>
      <c r="I3013" s="3"/>
      <c r="J3013" s="163"/>
    </row>
    <row r="3014" spans="5:10" x14ac:dyDescent="0.3">
      <c r="E3014" s="162"/>
      <c r="F3014" s="1"/>
      <c r="G3014" s="163"/>
      <c r="H3014" s="1"/>
      <c r="I3014" s="3"/>
      <c r="J3014" s="163"/>
    </row>
    <row r="3015" spans="5:10" x14ac:dyDescent="0.3">
      <c r="E3015" s="162"/>
      <c r="F3015" s="1"/>
      <c r="G3015" s="163"/>
      <c r="H3015" s="1"/>
      <c r="I3015" s="3"/>
      <c r="J3015" s="163"/>
    </row>
    <row r="3016" spans="5:10" x14ac:dyDescent="0.3">
      <c r="E3016" s="162"/>
      <c r="F3016" s="1"/>
      <c r="G3016" s="163"/>
      <c r="H3016" s="1"/>
      <c r="I3016" s="3"/>
      <c r="J3016" s="163"/>
    </row>
    <row r="3017" spans="5:10" x14ac:dyDescent="0.3">
      <c r="E3017" s="162"/>
      <c r="F3017" s="1"/>
      <c r="G3017" s="163"/>
      <c r="H3017" s="1"/>
      <c r="I3017" s="3"/>
      <c r="J3017" s="163"/>
    </row>
    <row r="3018" spans="5:10" x14ac:dyDescent="0.3">
      <c r="E3018" s="162"/>
      <c r="F3018" s="1"/>
      <c r="G3018" s="163"/>
      <c r="H3018" s="1"/>
      <c r="I3018" s="3"/>
      <c r="J3018" s="163"/>
    </row>
    <row r="3019" spans="5:10" x14ac:dyDescent="0.3">
      <c r="E3019" s="162"/>
      <c r="F3019" s="1"/>
      <c r="G3019" s="163"/>
      <c r="H3019" s="1"/>
      <c r="I3019" s="3"/>
      <c r="J3019" s="163"/>
    </row>
    <row r="3020" spans="5:10" x14ac:dyDescent="0.3">
      <c r="E3020" s="162"/>
      <c r="F3020" s="1"/>
      <c r="G3020" s="163"/>
      <c r="H3020" s="1"/>
      <c r="I3020" s="3"/>
      <c r="J3020" s="163"/>
    </row>
    <row r="3021" spans="5:10" x14ac:dyDescent="0.3">
      <c r="E3021" s="162"/>
      <c r="F3021" s="1"/>
      <c r="G3021" s="163"/>
      <c r="H3021" s="1"/>
      <c r="I3021" s="3"/>
      <c r="J3021" s="163"/>
    </row>
    <row r="3022" spans="5:10" x14ac:dyDescent="0.3">
      <c r="E3022" s="162"/>
      <c r="F3022" s="1"/>
      <c r="G3022" s="163"/>
      <c r="H3022" s="1"/>
      <c r="I3022" s="3"/>
      <c r="J3022" s="163"/>
    </row>
    <row r="3023" spans="5:10" x14ac:dyDescent="0.3">
      <c r="E3023" s="162"/>
      <c r="F3023" s="1"/>
      <c r="G3023" s="163"/>
      <c r="H3023" s="1"/>
      <c r="I3023" s="3"/>
      <c r="J3023" s="163"/>
    </row>
    <row r="3024" spans="5:10" x14ac:dyDescent="0.3">
      <c r="E3024" s="162"/>
      <c r="F3024" s="1"/>
      <c r="G3024" s="163"/>
      <c r="H3024" s="1"/>
      <c r="I3024" s="3"/>
      <c r="J3024" s="163"/>
    </row>
    <row r="3025" spans="5:10" x14ac:dyDescent="0.3">
      <c r="E3025" s="162"/>
      <c r="F3025" s="1"/>
      <c r="G3025" s="163"/>
      <c r="H3025" s="1"/>
      <c r="I3025" s="3"/>
      <c r="J3025" s="163"/>
    </row>
    <row r="3026" spans="5:10" x14ac:dyDescent="0.3">
      <c r="E3026" s="162"/>
      <c r="F3026" s="1"/>
      <c r="G3026" s="163"/>
      <c r="H3026" s="1"/>
      <c r="I3026" s="3"/>
      <c r="J3026" s="163"/>
    </row>
    <row r="3027" spans="5:10" x14ac:dyDescent="0.3">
      <c r="E3027" s="162"/>
      <c r="F3027" s="1"/>
      <c r="G3027" s="163"/>
      <c r="H3027" s="1"/>
      <c r="I3027" s="3"/>
      <c r="J3027" s="163"/>
    </row>
    <row r="3028" spans="5:10" x14ac:dyDescent="0.3">
      <c r="E3028" s="162"/>
      <c r="F3028" s="1"/>
      <c r="G3028" s="163"/>
      <c r="H3028" s="1"/>
      <c r="I3028" s="3"/>
      <c r="J3028" s="163"/>
    </row>
    <row r="3029" spans="5:10" x14ac:dyDescent="0.3">
      <c r="E3029" s="162"/>
      <c r="F3029" s="1"/>
      <c r="G3029" s="163"/>
      <c r="H3029" s="1"/>
      <c r="I3029" s="3"/>
      <c r="J3029" s="163"/>
    </row>
    <row r="3030" spans="5:10" x14ac:dyDescent="0.3">
      <c r="E3030" s="162"/>
      <c r="F3030" s="1"/>
      <c r="G3030" s="163"/>
      <c r="H3030" s="1"/>
      <c r="I3030" s="3"/>
      <c r="J3030" s="163"/>
    </row>
    <row r="3031" spans="5:10" x14ac:dyDescent="0.3">
      <c r="E3031" s="162"/>
      <c r="F3031" s="1"/>
      <c r="G3031" s="163"/>
      <c r="H3031" s="1"/>
      <c r="I3031" s="3"/>
      <c r="J3031" s="163"/>
    </row>
    <row r="3032" spans="5:10" x14ac:dyDescent="0.3">
      <c r="E3032" s="162"/>
      <c r="F3032" s="1"/>
      <c r="G3032" s="163"/>
      <c r="H3032" s="1"/>
      <c r="I3032" s="3"/>
      <c r="J3032" s="163"/>
    </row>
    <row r="3033" spans="5:10" x14ac:dyDescent="0.3">
      <c r="E3033" s="162"/>
      <c r="F3033" s="1"/>
      <c r="G3033" s="163"/>
      <c r="H3033" s="1"/>
      <c r="I3033" s="3"/>
      <c r="J3033" s="163"/>
    </row>
    <row r="3034" spans="5:10" x14ac:dyDescent="0.3">
      <c r="E3034" s="162"/>
      <c r="F3034" s="1"/>
      <c r="G3034" s="163"/>
      <c r="H3034" s="1"/>
      <c r="I3034" s="3"/>
      <c r="J3034" s="163"/>
    </row>
    <row r="3035" spans="5:10" x14ac:dyDescent="0.3">
      <c r="E3035" s="162"/>
      <c r="F3035" s="1"/>
      <c r="G3035" s="163"/>
      <c r="H3035" s="1"/>
      <c r="I3035" s="3"/>
      <c r="J3035" s="163"/>
    </row>
    <row r="3036" spans="5:10" x14ac:dyDescent="0.3">
      <c r="E3036" s="162"/>
      <c r="F3036" s="1"/>
      <c r="G3036" s="163"/>
      <c r="H3036" s="1"/>
      <c r="I3036" s="3"/>
      <c r="J3036" s="163"/>
    </row>
    <row r="3037" spans="5:10" x14ac:dyDescent="0.3">
      <c r="E3037" s="162"/>
      <c r="F3037" s="1"/>
      <c r="G3037" s="163"/>
      <c r="H3037" s="1"/>
      <c r="I3037" s="3"/>
      <c r="J3037" s="163"/>
    </row>
    <row r="3038" spans="5:10" x14ac:dyDescent="0.3">
      <c r="E3038" s="162"/>
      <c r="F3038" s="1"/>
      <c r="G3038" s="163"/>
      <c r="H3038" s="1"/>
      <c r="I3038" s="3"/>
      <c r="J3038" s="163"/>
    </row>
    <row r="3039" spans="5:10" x14ac:dyDescent="0.3">
      <c r="E3039" s="162"/>
      <c r="F3039" s="1"/>
      <c r="G3039" s="163"/>
      <c r="H3039" s="1"/>
      <c r="I3039" s="3"/>
      <c r="J3039" s="163"/>
    </row>
    <row r="3040" spans="5:10" x14ac:dyDescent="0.3">
      <c r="E3040" s="162"/>
      <c r="F3040" s="1"/>
      <c r="G3040" s="163"/>
      <c r="H3040" s="1"/>
      <c r="I3040" s="3"/>
      <c r="J3040" s="163"/>
    </row>
    <row r="3041" spans="5:10" x14ac:dyDescent="0.3">
      <c r="E3041" s="162"/>
      <c r="F3041" s="1"/>
      <c r="G3041" s="163"/>
      <c r="H3041" s="1"/>
      <c r="I3041" s="3"/>
      <c r="J3041" s="163"/>
    </row>
    <row r="3042" spans="5:10" x14ac:dyDescent="0.3">
      <c r="E3042" s="162"/>
      <c r="F3042" s="1"/>
      <c r="G3042" s="163"/>
      <c r="H3042" s="1"/>
      <c r="I3042" s="3"/>
      <c r="J3042" s="163"/>
    </row>
    <row r="3043" spans="5:10" x14ac:dyDescent="0.3">
      <c r="E3043" s="162"/>
      <c r="F3043" s="1"/>
      <c r="G3043" s="163"/>
      <c r="H3043" s="1"/>
      <c r="I3043" s="3"/>
      <c r="J3043" s="163"/>
    </row>
    <row r="3044" spans="5:10" x14ac:dyDescent="0.3">
      <c r="E3044" s="162"/>
      <c r="F3044" s="1"/>
      <c r="G3044" s="163"/>
      <c r="H3044" s="1"/>
      <c r="I3044" s="3"/>
      <c r="J3044" s="163"/>
    </row>
    <row r="3045" spans="5:10" x14ac:dyDescent="0.3">
      <c r="E3045" s="162"/>
      <c r="F3045" s="1"/>
      <c r="G3045" s="163"/>
      <c r="H3045" s="1"/>
      <c r="I3045" s="3"/>
      <c r="J3045" s="163"/>
    </row>
    <row r="3046" spans="5:10" x14ac:dyDescent="0.3">
      <c r="E3046" s="162"/>
      <c r="F3046" s="1"/>
      <c r="G3046" s="163"/>
      <c r="H3046" s="1"/>
      <c r="I3046" s="3"/>
      <c r="J3046" s="163"/>
    </row>
    <row r="3047" spans="5:10" x14ac:dyDescent="0.3">
      <c r="E3047" s="162"/>
      <c r="F3047" s="1"/>
      <c r="G3047" s="163"/>
      <c r="H3047" s="1"/>
      <c r="I3047" s="3"/>
      <c r="J3047" s="163"/>
    </row>
    <row r="3048" spans="5:10" x14ac:dyDescent="0.3">
      <c r="E3048" s="162"/>
      <c r="F3048" s="1"/>
      <c r="G3048" s="163"/>
      <c r="H3048" s="1"/>
      <c r="I3048" s="3"/>
      <c r="J3048" s="163"/>
    </row>
    <row r="3049" spans="5:10" x14ac:dyDescent="0.3">
      <c r="E3049" s="162"/>
      <c r="F3049" s="1"/>
      <c r="G3049" s="163"/>
      <c r="H3049" s="1"/>
      <c r="I3049" s="3"/>
      <c r="J3049" s="163"/>
    </row>
    <row r="3050" spans="5:10" x14ac:dyDescent="0.3">
      <c r="E3050" s="162"/>
      <c r="F3050" s="1"/>
      <c r="G3050" s="163"/>
      <c r="H3050" s="1"/>
      <c r="I3050" s="3"/>
      <c r="J3050" s="163"/>
    </row>
    <row r="3051" spans="5:10" x14ac:dyDescent="0.3">
      <c r="E3051" s="162"/>
      <c r="F3051" s="1"/>
      <c r="G3051" s="163"/>
      <c r="H3051" s="1"/>
      <c r="I3051" s="3"/>
      <c r="J3051" s="163"/>
    </row>
    <row r="3052" spans="5:10" x14ac:dyDescent="0.3">
      <c r="E3052" s="162"/>
      <c r="F3052" s="1"/>
      <c r="G3052" s="163"/>
      <c r="H3052" s="1"/>
      <c r="I3052" s="3"/>
      <c r="J3052" s="163"/>
    </row>
    <row r="3053" spans="5:10" x14ac:dyDescent="0.3">
      <c r="E3053" s="162"/>
      <c r="F3053" s="1"/>
      <c r="G3053" s="163"/>
      <c r="H3053" s="1"/>
      <c r="I3053" s="3"/>
      <c r="J3053" s="163"/>
    </row>
    <row r="3054" spans="5:10" x14ac:dyDescent="0.3">
      <c r="E3054" s="162"/>
      <c r="F3054" s="1"/>
      <c r="G3054" s="163"/>
      <c r="H3054" s="1"/>
      <c r="I3054" s="3"/>
      <c r="J3054" s="163"/>
    </row>
    <row r="3055" spans="5:10" x14ac:dyDescent="0.3">
      <c r="E3055" s="162"/>
      <c r="F3055" s="1"/>
      <c r="G3055" s="163"/>
      <c r="H3055" s="1"/>
      <c r="I3055" s="3"/>
      <c r="J3055" s="163"/>
    </row>
    <row r="3056" spans="5:10" x14ac:dyDescent="0.3">
      <c r="E3056" s="162"/>
      <c r="F3056" s="1"/>
      <c r="G3056" s="163"/>
      <c r="H3056" s="1"/>
      <c r="I3056" s="3"/>
      <c r="J3056" s="163"/>
    </row>
    <row r="3057" spans="5:10" x14ac:dyDescent="0.3">
      <c r="E3057" s="162"/>
      <c r="F3057" s="1"/>
      <c r="G3057" s="163"/>
      <c r="H3057" s="1"/>
      <c r="I3057" s="3"/>
      <c r="J3057" s="163"/>
    </row>
    <row r="3058" spans="5:10" x14ac:dyDescent="0.3">
      <c r="E3058" s="162"/>
      <c r="F3058" s="1"/>
      <c r="G3058" s="163"/>
      <c r="H3058" s="1"/>
      <c r="I3058" s="3"/>
      <c r="J3058" s="163"/>
    </row>
    <row r="3059" spans="5:10" x14ac:dyDescent="0.3">
      <c r="E3059" s="162"/>
      <c r="F3059" s="1"/>
      <c r="G3059" s="163"/>
      <c r="H3059" s="1"/>
      <c r="I3059" s="3"/>
      <c r="J3059" s="163"/>
    </row>
    <row r="3060" spans="5:10" x14ac:dyDescent="0.3">
      <c r="E3060" s="162"/>
      <c r="F3060" s="1"/>
      <c r="G3060" s="163"/>
      <c r="H3060" s="1"/>
      <c r="I3060" s="3"/>
      <c r="J3060" s="163"/>
    </row>
    <row r="3061" spans="5:10" x14ac:dyDescent="0.3">
      <c r="E3061" s="162"/>
      <c r="F3061" s="1"/>
      <c r="G3061" s="163"/>
      <c r="H3061" s="1"/>
      <c r="I3061" s="3"/>
      <c r="J3061" s="163"/>
    </row>
    <row r="3062" spans="5:10" x14ac:dyDescent="0.3">
      <c r="E3062" s="162"/>
      <c r="F3062" s="1"/>
      <c r="G3062" s="163"/>
      <c r="H3062" s="1"/>
      <c r="I3062" s="3"/>
      <c r="J3062" s="163"/>
    </row>
    <row r="3063" spans="5:10" x14ac:dyDescent="0.3">
      <c r="E3063" s="162"/>
      <c r="F3063" s="1"/>
      <c r="G3063" s="163"/>
      <c r="H3063" s="1"/>
      <c r="I3063" s="3"/>
      <c r="J3063" s="163"/>
    </row>
    <row r="3064" spans="5:10" x14ac:dyDescent="0.3">
      <c r="E3064" s="162"/>
      <c r="F3064" s="1"/>
      <c r="G3064" s="163"/>
      <c r="H3064" s="1"/>
      <c r="I3064" s="3"/>
      <c r="J3064" s="163"/>
    </row>
    <row r="3065" spans="5:10" x14ac:dyDescent="0.3">
      <c r="E3065" s="162"/>
      <c r="F3065" s="1"/>
      <c r="G3065" s="163"/>
      <c r="H3065" s="1"/>
      <c r="I3065" s="3"/>
      <c r="J3065" s="163"/>
    </row>
    <row r="3066" spans="5:10" x14ac:dyDescent="0.3">
      <c r="E3066" s="162"/>
      <c r="F3066" s="1"/>
      <c r="G3066" s="163"/>
      <c r="H3066" s="1"/>
      <c r="I3066" s="3"/>
      <c r="J3066" s="163"/>
    </row>
    <row r="3067" spans="5:10" x14ac:dyDescent="0.3">
      <c r="E3067" s="162"/>
      <c r="F3067" s="1"/>
      <c r="G3067" s="163"/>
      <c r="H3067" s="1"/>
      <c r="I3067" s="3"/>
      <c r="J3067" s="163"/>
    </row>
    <row r="3068" spans="5:10" x14ac:dyDescent="0.3">
      <c r="E3068" s="162"/>
      <c r="F3068" s="1"/>
      <c r="G3068" s="163"/>
      <c r="H3068" s="1"/>
      <c r="I3068" s="3"/>
      <c r="J3068" s="163"/>
    </row>
    <row r="3069" spans="5:10" x14ac:dyDescent="0.3">
      <c r="E3069" s="162"/>
      <c r="F3069" s="1"/>
      <c r="G3069" s="163"/>
      <c r="H3069" s="1"/>
      <c r="I3069" s="3"/>
      <c r="J3069" s="163"/>
    </row>
    <row r="3070" spans="5:10" x14ac:dyDescent="0.3">
      <c r="E3070" s="162"/>
      <c r="F3070" s="1"/>
      <c r="G3070" s="163"/>
      <c r="H3070" s="1"/>
      <c r="I3070" s="3"/>
      <c r="J3070" s="163"/>
    </row>
    <row r="3071" spans="5:10" x14ac:dyDescent="0.3">
      <c r="E3071" s="162"/>
      <c r="F3071" s="1"/>
      <c r="G3071" s="163"/>
      <c r="H3071" s="1"/>
      <c r="I3071" s="3"/>
      <c r="J3071" s="163"/>
    </row>
    <row r="3072" spans="5:10" x14ac:dyDescent="0.3">
      <c r="E3072" s="162"/>
      <c r="F3072" s="1"/>
      <c r="G3072" s="163"/>
      <c r="H3072" s="1"/>
      <c r="I3072" s="3"/>
      <c r="J3072" s="163"/>
    </row>
    <row r="3073" spans="5:10" x14ac:dyDescent="0.3">
      <c r="E3073" s="162"/>
      <c r="F3073" s="1"/>
      <c r="G3073" s="163"/>
      <c r="H3073" s="1"/>
      <c r="I3073" s="3"/>
      <c r="J3073" s="163"/>
    </row>
    <row r="3074" spans="5:10" x14ac:dyDescent="0.3">
      <c r="E3074" s="162"/>
      <c r="F3074" s="1"/>
      <c r="G3074" s="163"/>
      <c r="H3074" s="1"/>
      <c r="I3074" s="3"/>
      <c r="J3074" s="163"/>
    </row>
    <row r="3075" spans="5:10" x14ac:dyDescent="0.3">
      <c r="E3075" s="162"/>
      <c r="F3075" s="1"/>
      <c r="G3075" s="163"/>
      <c r="H3075" s="1"/>
      <c r="I3075" s="3"/>
      <c r="J3075" s="163"/>
    </row>
    <row r="3076" spans="5:10" x14ac:dyDescent="0.3">
      <c r="E3076" s="162"/>
      <c r="F3076" s="1"/>
      <c r="G3076" s="163"/>
      <c r="H3076" s="1"/>
      <c r="I3076" s="3"/>
      <c r="J3076" s="163"/>
    </row>
    <row r="3077" spans="5:10" x14ac:dyDescent="0.3">
      <c r="E3077" s="162"/>
      <c r="F3077" s="1"/>
      <c r="G3077" s="163"/>
      <c r="H3077" s="1"/>
      <c r="I3077" s="3"/>
      <c r="J3077" s="163"/>
    </row>
    <row r="3078" spans="5:10" x14ac:dyDescent="0.3">
      <c r="E3078" s="162"/>
      <c r="F3078" s="1"/>
      <c r="G3078" s="163"/>
      <c r="H3078" s="1"/>
      <c r="I3078" s="3"/>
      <c r="J3078" s="163"/>
    </row>
    <row r="3079" spans="5:10" x14ac:dyDescent="0.3">
      <c r="E3079" s="162"/>
      <c r="F3079" s="1"/>
      <c r="G3079" s="163"/>
      <c r="H3079" s="1"/>
      <c r="I3079" s="3"/>
      <c r="J3079" s="163"/>
    </row>
    <row r="3080" spans="5:10" x14ac:dyDescent="0.3">
      <c r="E3080" s="162"/>
      <c r="F3080" s="1"/>
      <c r="G3080" s="163"/>
      <c r="H3080" s="1"/>
      <c r="I3080" s="3"/>
      <c r="J3080" s="163"/>
    </row>
    <row r="3081" spans="5:10" x14ac:dyDescent="0.3">
      <c r="E3081" s="162"/>
      <c r="F3081" s="1"/>
      <c r="G3081" s="163"/>
      <c r="H3081" s="1"/>
      <c r="I3081" s="3"/>
      <c r="J3081" s="163"/>
    </row>
    <row r="3082" spans="5:10" x14ac:dyDescent="0.3">
      <c r="E3082" s="162"/>
      <c r="F3082" s="1"/>
      <c r="G3082" s="163"/>
      <c r="H3082" s="1"/>
      <c r="I3082" s="3"/>
      <c r="J3082" s="163"/>
    </row>
    <row r="3083" spans="5:10" x14ac:dyDescent="0.3">
      <c r="E3083" s="162"/>
      <c r="F3083" s="1"/>
      <c r="G3083" s="163"/>
      <c r="H3083" s="1"/>
      <c r="I3083" s="3"/>
      <c r="J3083" s="163"/>
    </row>
    <row r="3084" spans="5:10" x14ac:dyDescent="0.3">
      <c r="E3084" s="162"/>
      <c r="F3084" s="1"/>
      <c r="G3084" s="163"/>
      <c r="H3084" s="1"/>
      <c r="I3084" s="3"/>
      <c r="J3084" s="163"/>
    </row>
    <row r="3085" spans="5:10" x14ac:dyDescent="0.3">
      <c r="E3085" s="162"/>
      <c r="F3085" s="1"/>
      <c r="G3085" s="163"/>
      <c r="H3085" s="1"/>
      <c r="I3085" s="3"/>
      <c r="J3085" s="163"/>
    </row>
    <row r="3086" spans="5:10" x14ac:dyDescent="0.3">
      <c r="E3086" s="162"/>
      <c r="F3086" s="1"/>
      <c r="G3086" s="163"/>
      <c r="H3086" s="1"/>
      <c r="I3086" s="3"/>
      <c r="J3086" s="163"/>
    </row>
    <row r="3087" spans="5:10" x14ac:dyDescent="0.3">
      <c r="E3087" s="162"/>
      <c r="F3087" s="1"/>
      <c r="G3087" s="163"/>
      <c r="H3087" s="1"/>
      <c r="I3087" s="3"/>
      <c r="J3087" s="163"/>
    </row>
    <row r="3088" spans="5:10" x14ac:dyDescent="0.3">
      <c r="E3088" s="162"/>
      <c r="F3088" s="1"/>
      <c r="G3088" s="163"/>
      <c r="H3088" s="1"/>
      <c r="I3088" s="3"/>
      <c r="J3088" s="163"/>
    </row>
    <row r="3089" spans="5:10" x14ac:dyDescent="0.3">
      <c r="E3089" s="162"/>
      <c r="F3089" s="1"/>
      <c r="G3089" s="163"/>
      <c r="H3089" s="1"/>
      <c r="I3089" s="3"/>
      <c r="J3089" s="163"/>
    </row>
    <row r="3090" spans="5:10" x14ac:dyDescent="0.3">
      <c r="E3090" s="162"/>
      <c r="F3090" s="1"/>
      <c r="G3090" s="163"/>
      <c r="H3090" s="1"/>
      <c r="I3090" s="3"/>
      <c r="J3090" s="163"/>
    </row>
    <row r="3091" spans="5:10" x14ac:dyDescent="0.3">
      <c r="E3091" s="162"/>
      <c r="F3091" s="1"/>
      <c r="G3091" s="163"/>
      <c r="H3091" s="1"/>
      <c r="I3091" s="3"/>
      <c r="J3091" s="163"/>
    </row>
    <row r="3092" spans="5:10" x14ac:dyDescent="0.3">
      <c r="E3092" s="162"/>
      <c r="F3092" s="1"/>
      <c r="G3092" s="163"/>
      <c r="H3092" s="1"/>
      <c r="I3092" s="3"/>
      <c r="J3092" s="163"/>
    </row>
    <row r="3093" spans="5:10" x14ac:dyDescent="0.3">
      <c r="E3093" s="162"/>
      <c r="F3093" s="1"/>
      <c r="G3093" s="163"/>
      <c r="H3093" s="1"/>
      <c r="I3093" s="3"/>
      <c r="J3093" s="163"/>
    </row>
    <row r="3094" spans="5:10" x14ac:dyDescent="0.3">
      <c r="E3094" s="162"/>
      <c r="F3094" s="1"/>
      <c r="G3094" s="163"/>
      <c r="H3094" s="1"/>
      <c r="I3094" s="3"/>
      <c r="J3094" s="163"/>
    </row>
    <row r="3095" spans="5:10" x14ac:dyDescent="0.3">
      <c r="E3095" s="162"/>
      <c r="F3095" s="1"/>
      <c r="G3095" s="163"/>
      <c r="H3095" s="1"/>
      <c r="I3095" s="3"/>
      <c r="J3095" s="163"/>
    </row>
    <row r="3096" spans="5:10" x14ac:dyDescent="0.3">
      <c r="E3096" s="162"/>
      <c r="F3096" s="1"/>
      <c r="G3096" s="163"/>
      <c r="H3096" s="1"/>
      <c r="I3096" s="3"/>
      <c r="J3096" s="163"/>
    </row>
    <row r="3097" spans="5:10" x14ac:dyDescent="0.3">
      <c r="E3097" s="162"/>
      <c r="F3097" s="1"/>
      <c r="G3097" s="163"/>
      <c r="H3097" s="1"/>
      <c r="I3097" s="3"/>
      <c r="J3097" s="163"/>
    </row>
    <row r="3098" spans="5:10" x14ac:dyDescent="0.3">
      <c r="E3098" s="162"/>
      <c r="F3098" s="1"/>
      <c r="G3098" s="163"/>
      <c r="H3098" s="1"/>
      <c r="I3098" s="3"/>
      <c r="J3098" s="163"/>
    </row>
    <row r="3099" spans="5:10" x14ac:dyDescent="0.3">
      <c r="E3099" s="162"/>
      <c r="F3099" s="1"/>
      <c r="G3099" s="163"/>
      <c r="H3099" s="1"/>
      <c r="I3099" s="3"/>
      <c r="J3099" s="163"/>
    </row>
    <row r="3100" spans="5:10" x14ac:dyDescent="0.3">
      <c r="E3100" s="162"/>
      <c r="F3100" s="1"/>
      <c r="G3100" s="163"/>
      <c r="H3100" s="1"/>
      <c r="I3100" s="3"/>
      <c r="J3100" s="163"/>
    </row>
    <row r="3101" spans="5:10" x14ac:dyDescent="0.3">
      <c r="E3101" s="162"/>
      <c r="F3101" s="1"/>
      <c r="G3101" s="163"/>
      <c r="H3101" s="1"/>
      <c r="I3101" s="3"/>
      <c r="J3101" s="163"/>
    </row>
    <row r="3102" spans="5:10" x14ac:dyDescent="0.3">
      <c r="E3102" s="162"/>
      <c r="F3102" s="1"/>
      <c r="G3102" s="163"/>
      <c r="H3102" s="1"/>
      <c r="I3102" s="3"/>
      <c r="J3102" s="163"/>
    </row>
    <row r="3103" spans="5:10" x14ac:dyDescent="0.3">
      <c r="E3103" s="162"/>
      <c r="F3103" s="1"/>
      <c r="G3103" s="163"/>
      <c r="H3103" s="1"/>
      <c r="I3103" s="3"/>
      <c r="J3103" s="163"/>
    </row>
    <row r="3104" spans="5:10" x14ac:dyDescent="0.3">
      <c r="E3104" s="162"/>
      <c r="F3104" s="1"/>
      <c r="G3104" s="163"/>
      <c r="H3104" s="1"/>
      <c r="I3104" s="3"/>
      <c r="J3104" s="163"/>
    </row>
    <row r="3105" spans="5:10" x14ac:dyDescent="0.3">
      <c r="E3105" s="162"/>
      <c r="F3105" s="1"/>
      <c r="G3105" s="163"/>
      <c r="H3105" s="1"/>
      <c r="I3105" s="3"/>
      <c r="J3105" s="163"/>
    </row>
    <row r="3106" spans="5:10" x14ac:dyDescent="0.3">
      <c r="E3106" s="162"/>
      <c r="F3106" s="1"/>
      <c r="G3106" s="163"/>
      <c r="H3106" s="1"/>
      <c r="I3106" s="3"/>
      <c r="J3106" s="163"/>
    </row>
    <row r="3107" spans="5:10" x14ac:dyDescent="0.3">
      <c r="E3107" s="162"/>
      <c r="F3107" s="1"/>
      <c r="G3107" s="163"/>
      <c r="H3107" s="1"/>
      <c r="I3107" s="3"/>
      <c r="J3107" s="163"/>
    </row>
    <row r="3108" spans="5:10" x14ac:dyDescent="0.3">
      <c r="E3108" s="162"/>
      <c r="F3108" s="1"/>
      <c r="G3108" s="163"/>
      <c r="H3108" s="1"/>
      <c r="I3108" s="3"/>
      <c r="J3108" s="163"/>
    </row>
    <row r="3109" spans="5:10" x14ac:dyDescent="0.3">
      <c r="E3109" s="162"/>
      <c r="F3109" s="1"/>
      <c r="G3109" s="163"/>
      <c r="H3109" s="1"/>
      <c r="I3109" s="3"/>
      <c r="J3109" s="163"/>
    </row>
    <row r="3110" spans="5:10" x14ac:dyDescent="0.3">
      <c r="E3110" s="162"/>
      <c r="F3110" s="1"/>
      <c r="G3110" s="163"/>
      <c r="H3110" s="1"/>
      <c r="I3110" s="3"/>
      <c r="J3110" s="163"/>
    </row>
    <row r="3111" spans="5:10" x14ac:dyDescent="0.3">
      <c r="E3111" s="162"/>
      <c r="F3111" s="1"/>
      <c r="G3111" s="163"/>
      <c r="H3111" s="1"/>
      <c r="I3111" s="3"/>
      <c r="J3111" s="163"/>
    </row>
    <row r="3112" spans="5:10" x14ac:dyDescent="0.3">
      <c r="E3112" s="162"/>
      <c r="F3112" s="1"/>
      <c r="G3112" s="163"/>
      <c r="H3112" s="1"/>
      <c r="I3112" s="3"/>
      <c r="J3112" s="163"/>
    </row>
    <row r="3113" spans="5:10" x14ac:dyDescent="0.3">
      <c r="E3113" s="162"/>
      <c r="F3113" s="1"/>
      <c r="G3113" s="163"/>
      <c r="H3113" s="1"/>
      <c r="I3113" s="3"/>
      <c r="J3113" s="163"/>
    </row>
    <row r="3114" spans="5:10" x14ac:dyDescent="0.3">
      <c r="E3114" s="162"/>
      <c r="F3114" s="1"/>
      <c r="G3114" s="163"/>
      <c r="H3114" s="1"/>
      <c r="I3114" s="3"/>
      <c r="J3114" s="163"/>
    </row>
    <row r="3115" spans="5:10" x14ac:dyDescent="0.3">
      <c r="E3115" s="162"/>
      <c r="F3115" s="1"/>
      <c r="G3115" s="163"/>
      <c r="H3115" s="1"/>
      <c r="I3115" s="3"/>
      <c r="J3115" s="163"/>
    </row>
    <row r="3116" spans="5:10" x14ac:dyDescent="0.3">
      <c r="E3116" s="162"/>
      <c r="F3116" s="1"/>
      <c r="G3116" s="163"/>
      <c r="H3116" s="1"/>
      <c r="I3116" s="3"/>
      <c r="J3116" s="163"/>
    </row>
    <row r="3117" spans="5:10" x14ac:dyDescent="0.3">
      <c r="E3117" s="162"/>
      <c r="F3117" s="1"/>
      <c r="G3117" s="163"/>
      <c r="H3117" s="1"/>
      <c r="I3117" s="3"/>
      <c r="J3117" s="163"/>
    </row>
    <row r="3118" spans="5:10" x14ac:dyDescent="0.3">
      <c r="E3118" s="162"/>
      <c r="F3118" s="1"/>
      <c r="G3118" s="163"/>
      <c r="H3118" s="1"/>
      <c r="I3118" s="3"/>
      <c r="J3118" s="163"/>
    </row>
    <row r="3119" spans="5:10" x14ac:dyDescent="0.3">
      <c r="E3119" s="162"/>
      <c r="F3119" s="1"/>
      <c r="G3119" s="163"/>
      <c r="H3119" s="1"/>
      <c r="I3119" s="3"/>
      <c r="J3119" s="163"/>
    </row>
    <row r="3120" spans="5:10" x14ac:dyDescent="0.3">
      <c r="E3120" s="162"/>
      <c r="F3120" s="1"/>
      <c r="G3120" s="163"/>
      <c r="H3120" s="1"/>
      <c r="I3120" s="3"/>
      <c r="J3120" s="163"/>
    </row>
    <row r="3121" spans="5:10" x14ac:dyDescent="0.3">
      <c r="E3121" s="162"/>
      <c r="F3121" s="1"/>
      <c r="G3121" s="163"/>
      <c r="H3121" s="1"/>
      <c r="I3121" s="3"/>
      <c r="J3121" s="163"/>
    </row>
    <row r="3122" spans="5:10" x14ac:dyDescent="0.3">
      <c r="E3122" s="162"/>
      <c r="F3122" s="1"/>
      <c r="G3122" s="163"/>
      <c r="H3122" s="1"/>
      <c r="I3122" s="3"/>
      <c r="J3122" s="163"/>
    </row>
    <row r="3123" spans="5:10" x14ac:dyDescent="0.3">
      <c r="E3123" s="162"/>
      <c r="F3123" s="1"/>
      <c r="G3123" s="163"/>
      <c r="H3123" s="1"/>
      <c r="I3123" s="3"/>
      <c r="J3123" s="163"/>
    </row>
    <row r="3124" spans="5:10" x14ac:dyDescent="0.3">
      <c r="E3124" s="162"/>
      <c r="F3124" s="1"/>
      <c r="G3124" s="163"/>
      <c r="H3124" s="1"/>
      <c r="I3124" s="3"/>
      <c r="J3124" s="163"/>
    </row>
    <row r="3125" spans="5:10" x14ac:dyDescent="0.3">
      <c r="E3125" s="162"/>
      <c r="F3125" s="1"/>
      <c r="G3125" s="163"/>
      <c r="H3125" s="1"/>
      <c r="I3125" s="3"/>
      <c r="J3125" s="163"/>
    </row>
    <row r="3126" spans="5:10" x14ac:dyDescent="0.3">
      <c r="E3126" s="162"/>
      <c r="F3126" s="1"/>
      <c r="G3126" s="163"/>
      <c r="H3126" s="1"/>
      <c r="I3126" s="3"/>
      <c r="J3126" s="163"/>
    </row>
    <row r="3127" spans="5:10" x14ac:dyDescent="0.3">
      <c r="E3127" s="162"/>
      <c r="F3127" s="1"/>
      <c r="G3127" s="163"/>
      <c r="H3127" s="1"/>
      <c r="I3127" s="3"/>
      <c r="J3127" s="163"/>
    </row>
    <row r="3128" spans="5:10" x14ac:dyDescent="0.3">
      <c r="E3128" s="162"/>
      <c r="F3128" s="1"/>
      <c r="G3128" s="163"/>
      <c r="H3128" s="1"/>
      <c r="I3128" s="3"/>
      <c r="J3128" s="163"/>
    </row>
    <row r="3129" spans="5:10" x14ac:dyDescent="0.3">
      <c r="E3129" s="162"/>
      <c r="F3129" s="1"/>
      <c r="G3129" s="163"/>
      <c r="H3129" s="1"/>
      <c r="I3129" s="3"/>
      <c r="J3129" s="163"/>
    </row>
    <row r="3130" spans="5:10" x14ac:dyDescent="0.3">
      <c r="E3130" s="162"/>
      <c r="F3130" s="1"/>
      <c r="G3130" s="163"/>
      <c r="H3130" s="1"/>
      <c r="I3130" s="3"/>
      <c r="J3130" s="163"/>
    </row>
    <row r="3131" spans="5:10" x14ac:dyDescent="0.3">
      <c r="E3131" s="162"/>
      <c r="F3131" s="1"/>
      <c r="G3131" s="163"/>
      <c r="H3131" s="1"/>
      <c r="I3131" s="3"/>
      <c r="J3131" s="163"/>
    </row>
    <row r="3132" spans="5:10" x14ac:dyDescent="0.3">
      <c r="E3132" s="162"/>
      <c r="F3132" s="1"/>
      <c r="G3132" s="163"/>
      <c r="H3132" s="1"/>
      <c r="I3132" s="3"/>
      <c r="J3132" s="163"/>
    </row>
    <row r="3133" spans="5:10" x14ac:dyDescent="0.3">
      <c r="E3133" s="162"/>
      <c r="F3133" s="1"/>
      <c r="G3133" s="163"/>
      <c r="H3133" s="1"/>
      <c r="I3133" s="3"/>
      <c r="J3133" s="163"/>
    </row>
    <row r="3134" spans="5:10" x14ac:dyDescent="0.3">
      <c r="E3134" s="162"/>
      <c r="F3134" s="1"/>
      <c r="G3134" s="163"/>
      <c r="H3134" s="1"/>
      <c r="I3134" s="3"/>
      <c r="J3134" s="163"/>
    </row>
    <row r="3135" spans="5:10" x14ac:dyDescent="0.3">
      <c r="E3135" s="162"/>
      <c r="F3135" s="1"/>
      <c r="G3135" s="163"/>
      <c r="H3135" s="1"/>
      <c r="I3135" s="3"/>
      <c r="J3135" s="163"/>
    </row>
    <row r="3136" spans="5:10" x14ac:dyDescent="0.3">
      <c r="E3136" s="162"/>
      <c r="F3136" s="1"/>
      <c r="G3136" s="163"/>
      <c r="H3136" s="1"/>
      <c r="I3136" s="3"/>
      <c r="J3136" s="163"/>
    </row>
    <row r="3137" spans="5:10" x14ac:dyDescent="0.3">
      <c r="E3137" s="162"/>
      <c r="F3137" s="1"/>
      <c r="G3137" s="163"/>
      <c r="H3137" s="1"/>
      <c r="I3137" s="3"/>
      <c r="J3137" s="163"/>
    </row>
    <row r="3138" spans="5:10" x14ac:dyDescent="0.3">
      <c r="E3138" s="162"/>
      <c r="F3138" s="1"/>
      <c r="G3138" s="163"/>
      <c r="H3138" s="1"/>
      <c r="I3138" s="3"/>
      <c r="J3138" s="163"/>
    </row>
    <row r="3139" spans="5:10" x14ac:dyDescent="0.3">
      <c r="E3139" s="162"/>
      <c r="F3139" s="1"/>
      <c r="G3139" s="163"/>
      <c r="H3139" s="1"/>
      <c r="I3139" s="3"/>
      <c r="J3139" s="163"/>
    </row>
    <row r="3140" spans="5:10" x14ac:dyDescent="0.3">
      <c r="E3140" s="162"/>
      <c r="F3140" s="1"/>
      <c r="G3140" s="163"/>
      <c r="H3140" s="1"/>
      <c r="I3140" s="3"/>
      <c r="J3140" s="163"/>
    </row>
    <row r="3141" spans="5:10" x14ac:dyDescent="0.3">
      <c r="E3141" s="162"/>
      <c r="F3141" s="1"/>
      <c r="G3141" s="163"/>
      <c r="H3141" s="1"/>
      <c r="I3141" s="3"/>
      <c r="J3141" s="163"/>
    </row>
    <row r="3142" spans="5:10" x14ac:dyDescent="0.3">
      <c r="E3142" s="162"/>
      <c r="F3142" s="1"/>
      <c r="G3142" s="163"/>
      <c r="H3142" s="1"/>
      <c r="I3142" s="3"/>
      <c r="J3142" s="163"/>
    </row>
    <row r="3143" spans="5:10" x14ac:dyDescent="0.3">
      <c r="E3143" s="162"/>
      <c r="F3143" s="1"/>
      <c r="G3143" s="163"/>
      <c r="H3143" s="1"/>
      <c r="I3143" s="3"/>
      <c r="J3143" s="163"/>
    </row>
    <row r="3144" spans="5:10" x14ac:dyDescent="0.3">
      <c r="E3144" s="162"/>
      <c r="F3144" s="1"/>
      <c r="G3144" s="163"/>
      <c r="H3144" s="1"/>
      <c r="I3144" s="3"/>
      <c r="J3144" s="163"/>
    </row>
    <row r="3145" spans="5:10" x14ac:dyDescent="0.3">
      <c r="E3145" s="162"/>
      <c r="F3145" s="1"/>
      <c r="G3145" s="163"/>
      <c r="H3145" s="1"/>
      <c r="I3145" s="3"/>
      <c r="J3145" s="163"/>
    </row>
    <row r="3146" spans="5:10" x14ac:dyDescent="0.3">
      <c r="E3146" s="162"/>
      <c r="F3146" s="1"/>
      <c r="G3146" s="163"/>
      <c r="H3146" s="1"/>
      <c r="I3146" s="3"/>
      <c r="J3146" s="163"/>
    </row>
    <row r="3147" spans="5:10" x14ac:dyDescent="0.3">
      <c r="E3147" s="162"/>
      <c r="F3147" s="1"/>
      <c r="G3147" s="163"/>
      <c r="H3147" s="1"/>
      <c r="I3147" s="3"/>
      <c r="J3147" s="163"/>
    </row>
    <row r="3148" spans="5:10" x14ac:dyDescent="0.3">
      <c r="E3148" s="162"/>
      <c r="F3148" s="1"/>
      <c r="G3148" s="163"/>
      <c r="H3148" s="1"/>
      <c r="I3148" s="3"/>
      <c r="J3148" s="163"/>
    </row>
    <row r="3149" spans="5:10" x14ac:dyDescent="0.3">
      <c r="E3149" s="162"/>
      <c r="F3149" s="1"/>
      <c r="G3149" s="163"/>
      <c r="H3149" s="1"/>
      <c r="I3149" s="3"/>
      <c r="J3149" s="163"/>
    </row>
    <row r="3150" spans="5:10" x14ac:dyDescent="0.3">
      <c r="E3150" s="162"/>
      <c r="F3150" s="1"/>
      <c r="G3150" s="163"/>
      <c r="H3150" s="1"/>
      <c r="I3150" s="3"/>
      <c r="J3150" s="163"/>
    </row>
    <row r="3151" spans="5:10" x14ac:dyDescent="0.3">
      <c r="E3151" s="162"/>
      <c r="F3151" s="1"/>
      <c r="G3151" s="163"/>
      <c r="H3151" s="1"/>
      <c r="I3151" s="3"/>
      <c r="J3151" s="163"/>
    </row>
    <row r="3152" spans="5:10" x14ac:dyDescent="0.3">
      <c r="E3152" s="162"/>
      <c r="F3152" s="1"/>
      <c r="G3152" s="163"/>
      <c r="H3152" s="1"/>
      <c r="I3152" s="3"/>
      <c r="J3152" s="163"/>
    </row>
    <row r="3153" spans="5:10" x14ac:dyDescent="0.3">
      <c r="E3153" s="162"/>
      <c r="F3153" s="1"/>
      <c r="G3153" s="163"/>
      <c r="H3153" s="1"/>
      <c r="I3153" s="3"/>
      <c r="J3153" s="163"/>
    </row>
    <row r="3154" spans="5:10" x14ac:dyDescent="0.3">
      <c r="E3154" s="162"/>
      <c r="F3154" s="1"/>
      <c r="G3154" s="163"/>
      <c r="H3154" s="1"/>
      <c r="I3154" s="3"/>
      <c r="J3154" s="163"/>
    </row>
    <row r="3155" spans="5:10" x14ac:dyDescent="0.3">
      <c r="E3155" s="162"/>
      <c r="F3155" s="1"/>
      <c r="G3155" s="163"/>
      <c r="H3155" s="1"/>
      <c r="I3155" s="3"/>
      <c r="J3155" s="163"/>
    </row>
    <row r="3156" spans="5:10" x14ac:dyDescent="0.3">
      <c r="E3156" s="162"/>
      <c r="F3156" s="1"/>
      <c r="G3156" s="163"/>
      <c r="H3156" s="1"/>
      <c r="I3156" s="3"/>
      <c r="J3156" s="163"/>
    </row>
    <row r="3157" spans="5:10" x14ac:dyDescent="0.3">
      <c r="E3157" s="162"/>
      <c r="F3157" s="1"/>
      <c r="G3157" s="163"/>
      <c r="H3157" s="1"/>
      <c r="I3157" s="3"/>
      <c r="J3157" s="163"/>
    </row>
    <row r="3158" spans="5:10" x14ac:dyDescent="0.3">
      <c r="E3158" s="162"/>
      <c r="F3158" s="1"/>
      <c r="G3158" s="163"/>
      <c r="H3158" s="1"/>
      <c r="I3158" s="3"/>
      <c r="J3158" s="163"/>
    </row>
    <row r="3159" spans="5:10" x14ac:dyDescent="0.3">
      <c r="E3159" s="162"/>
      <c r="F3159" s="1"/>
      <c r="G3159" s="163"/>
      <c r="H3159" s="1"/>
      <c r="I3159" s="3"/>
      <c r="J3159" s="163"/>
    </row>
    <row r="3160" spans="5:10" x14ac:dyDescent="0.3">
      <c r="E3160" s="162"/>
      <c r="F3160" s="1"/>
      <c r="G3160" s="163"/>
      <c r="H3160" s="1"/>
      <c r="I3160" s="3"/>
      <c r="J3160" s="163"/>
    </row>
    <row r="3161" spans="5:10" x14ac:dyDescent="0.3">
      <c r="E3161" s="162"/>
      <c r="F3161" s="1"/>
      <c r="G3161" s="163"/>
      <c r="H3161" s="1"/>
      <c r="I3161" s="3"/>
      <c r="J3161" s="163"/>
    </row>
    <row r="3162" spans="5:10" x14ac:dyDescent="0.3">
      <c r="E3162" s="162"/>
      <c r="F3162" s="1"/>
      <c r="G3162" s="163"/>
      <c r="H3162" s="1"/>
      <c r="I3162" s="3"/>
      <c r="J3162" s="163"/>
    </row>
    <row r="3163" spans="5:10" x14ac:dyDescent="0.3">
      <c r="E3163" s="162"/>
      <c r="F3163" s="1"/>
      <c r="G3163" s="163"/>
      <c r="H3163" s="1"/>
      <c r="I3163" s="3"/>
      <c r="J3163" s="163"/>
    </row>
    <row r="3164" spans="5:10" x14ac:dyDescent="0.3">
      <c r="E3164" s="162"/>
      <c r="F3164" s="1"/>
      <c r="G3164" s="163"/>
      <c r="H3164" s="1"/>
      <c r="I3164" s="3"/>
      <c r="J3164" s="163"/>
    </row>
    <row r="3165" spans="5:10" x14ac:dyDescent="0.3">
      <c r="E3165" s="162"/>
      <c r="F3165" s="1"/>
      <c r="G3165" s="163"/>
      <c r="H3165" s="1"/>
      <c r="I3165" s="3"/>
      <c r="J3165" s="163"/>
    </row>
    <row r="3166" spans="5:10" x14ac:dyDescent="0.3">
      <c r="E3166" s="162"/>
      <c r="F3166" s="1"/>
      <c r="G3166" s="163"/>
      <c r="H3166" s="1"/>
      <c r="I3166" s="3"/>
      <c r="J3166" s="163"/>
    </row>
    <row r="3167" spans="5:10" x14ac:dyDescent="0.3">
      <c r="E3167" s="162"/>
      <c r="F3167" s="1"/>
      <c r="G3167" s="163"/>
      <c r="H3167" s="1"/>
      <c r="I3167" s="3"/>
      <c r="J3167" s="163"/>
    </row>
    <row r="3168" spans="5:10" x14ac:dyDescent="0.3">
      <c r="E3168" s="162"/>
      <c r="F3168" s="1"/>
      <c r="G3168" s="163"/>
      <c r="H3168" s="1"/>
      <c r="I3168" s="3"/>
      <c r="J3168" s="163"/>
    </row>
    <row r="3169" spans="5:10" x14ac:dyDescent="0.3">
      <c r="E3169" s="162"/>
      <c r="F3169" s="1"/>
      <c r="G3169" s="163"/>
      <c r="H3169" s="1"/>
      <c r="I3169" s="3"/>
      <c r="J3169" s="163"/>
    </row>
    <row r="3170" spans="5:10" x14ac:dyDescent="0.3">
      <c r="E3170" s="162"/>
      <c r="F3170" s="1"/>
      <c r="G3170" s="163"/>
      <c r="H3170" s="1"/>
      <c r="I3170" s="3"/>
      <c r="J3170" s="163"/>
    </row>
    <row r="3171" spans="5:10" x14ac:dyDescent="0.3">
      <c r="E3171" s="162"/>
      <c r="F3171" s="1"/>
      <c r="G3171" s="163"/>
      <c r="H3171" s="1"/>
      <c r="I3171" s="3"/>
      <c r="J3171" s="163"/>
    </row>
    <row r="3172" spans="5:10" x14ac:dyDescent="0.3">
      <c r="E3172" s="162"/>
      <c r="F3172" s="1"/>
      <c r="G3172" s="163"/>
      <c r="H3172" s="1"/>
      <c r="I3172" s="3"/>
      <c r="J3172" s="163"/>
    </row>
    <row r="3173" spans="5:10" x14ac:dyDescent="0.3">
      <c r="E3173" s="162"/>
      <c r="F3173" s="1"/>
      <c r="G3173" s="163"/>
      <c r="H3173" s="1"/>
      <c r="I3173" s="3"/>
      <c r="J3173" s="163"/>
    </row>
    <row r="3174" spans="5:10" x14ac:dyDescent="0.3">
      <c r="E3174" s="162"/>
      <c r="F3174" s="1"/>
      <c r="G3174" s="163"/>
      <c r="H3174" s="1"/>
      <c r="I3174" s="3"/>
      <c r="J3174" s="163"/>
    </row>
    <row r="3175" spans="5:10" x14ac:dyDescent="0.3">
      <c r="E3175" s="162"/>
      <c r="F3175" s="1"/>
      <c r="G3175" s="163"/>
      <c r="H3175" s="1"/>
      <c r="I3175" s="3"/>
      <c r="J3175" s="163"/>
    </row>
    <row r="3176" spans="5:10" x14ac:dyDescent="0.3">
      <c r="E3176" s="162"/>
      <c r="F3176" s="1"/>
      <c r="G3176" s="163"/>
      <c r="H3176" s="1"/>
      <c r="I3176" s="3"/>
      <c r="J3176" s="163"/>
    </row>
    <row r="3177" spans="5:10" x14ac:dyDescent="0.3">
      <c r="E3177" s="162"/>
      <c r="F3177" s="1"/>
      <c r="G3177" s="163"/>
      <c r="H3177" s="1"/>
      <c r="I3177" s="3"/>
      <c r="J3177" s="163"/>
    </row>
    <row r="3178" spans="5:10" x14ac:dyDescent="0.3">
      <c r="E3178" s="162"/>
      <c r="F3178" s="1"/>
      <c r="G3178" s="163"/>
      <c r="H3178" s="1"/>
      <c r="I3178" s="3"/>
      <c r="J3178" s="163"/>
    </row>
    <row r="3179" spans="5:10" x14ac:dyDescent="0.3">
      <c r="E3179" s="162"/>
      <c r="F3179" s="1"/>
      <c r="G3179" s="163"/>
      <c r="H3179" s="1"/>
      <c r="I3179" s="3"/>
      <c r="J3179" s="163"/>
    </row>
    <row r="3180" spans="5:10" x14ac:dyDescent="0.3">
      <c r="E3180" s="162"/>
      <c r="F3180" s="1"/>
      <c r="G3180" s="163"/>
      <c r="H3180" s="1"/>
      <c r="I3180" s="3"/>
      <c r="J3180" s="163"/>
    </row>
    <row r="3181" spans="5:10" x14ac:dyDescent="0.3">
      <c r="E3181" s="162"/>
      <c r="F3181" s="1"/>
      <c r="G3181" s="163"/>
      <c r="H3181" s="1"/>
      <c r="I3181" s="3"/>
      <c r="J3181" s="163"/>
    </row>
    <row r="3182" spans="5:10" x14ac:dyDescent="0.3">
      <c r="E3182" s="162"/>
      <c r="F3182" s="1"/>
      <c r="G3182" s="163"/>
      <c r="H3182" s="1"/>
      <c r="I3182" s="3"/>
      <c r="J3182" s="163"/>
    </row>
    <row r="3183" spans="5:10" x14ac:dyDescent="0.3">
      <c r="E3183" s="162"/>
      <c r="F3183" s="1"/>
      <c r="G3183" s="163"/>
      <c r="H3183" s="1"/>
      <c r="I3183" s="3"/>
      <c r="J3183" s="163"/>
    </row>
    <row r="3184" spans="5:10" x14ac:dyDescent="0.3">
      <c r="E3184" s="162"/>
      <c r="F3184" s="1"/>
      <c r="G3184" s="163"/>
      <c r="H3184" s="1"/>
      <c r="I3184" s="3"/>
      <c r="J3184" s="163"/>
    </row>
    <row r="3185" spans="5:10" x14ac:dyDescent="0.3">
      <c r="E3185" s="162"/>
      <c r="F3185" s="1"/>
      <c r="G3185" s="163"/>
      <c r="H3185" s="1"/>
      <c r="I3185" s="3"/>
      <c r="J3185" s="163"/>
    </row>
    <row r="3186" spans="5:10" x14ac:dyDescent="0.3">
      <c r="E3186" s="162"/>
      <c r="F3186" s="1"/>
      <c r="G3186" s="163"/>
      <c r="H3186" s="1"/>
      <c r="I3186" s="3"/>
      <c r="J3186" s="163"/>
    </row>
    <row r="3187" spans="5:10" x14ac:dyDescent="0.3">
      <c r="E3187" s="162"/>
      <c r="F3187" s="1"/>
      <c r="G3187" s="163"/>
      <c r="H3187" s="1"/>
      <c r="I3187" s="3"/>
      <c r="J3187" s="163"/>
    </row>
    <row r="3188" spans="5:10" x14ac:dyDescent="0.3">
      <c r="E3188" s="162"/>
      <c r="F3188" s="1"/>
      <c r="G3188" s="163"/>
      <c r="H3188" s="1"/>
      <c r="I3188" s="3"/>
      <c r="J3188" s="163"/>
    </row>
    <row r="3189" spans="5:10" x14ac:dyDescent="0.3">
      <c r="E3189" s="162"/>
      <c r="F3189" s="1"/>
      <c r="G3189" s="163"/>
      <c r="H3189" s="1"/>
      <c r="I3189" s="3"/>
      <c r="J3189" s="163"/>
    </row>
    <row r="3190" spans="5:10" x14ac:dyDescent="0.3">
      <c r="E3190" s="162"/>
      <c r="F3190" s="1"/>
      <c r="G3190" s="163"/>
      <c r="H3190" s="1"/>
      <c r="I3190" s="3"/>
      <c r="J3190" s="163"/>
    </row>
    <row r="3191" spans="5:10" x14ac:dyDescent="0.3">
      <c r="E3191" s="162"/>
      <c r="F3191" s="1"/>
      <c r="G3191" s="163"/>
      <c r="H3191" s="1"/>
      <c r="I3191" s="3"/>
      <c r="J3191" s="163"/>
    </row>
    <row r="3192" spans="5:10" x14ac:dyDescent="0.3">
      <c r="E3192" s="162"/>
      <c r="F3192" s="1"/>
      <c r="G3192" s="163"/>
      <c r="H3192" s="1"/>
      <c r="I3192" s="3"/>
      <c r="J3192" s="163"/>
    </row>
    <row r="3193" spans="5:10" x14ac:dyDescent="0.3">
      <c r="E3193" s="162"/>
      <c r="F3193" s="1"/>
      <c r="G3193" s="163"/>
      <c r="H3193" s="1"/>
      <c r="I3193" s="3"/>
      <c r="J3193" s="163"/>
    </row>
    <row r="3194" spans="5:10" x14ac:dyDescent="0.3">
      <c r="E3194" s="162"/>
      <c r="F3194" s="1"/>
      <c r="G3194" s="163"/>
      <c r="H3194" s="1"/>
      <c r="I3194" s="3"/>
      <c r="J3194" s="163"/>
    </row>
    <row r="3195" spans="5:10" x14ac:dyDescent="0.3">
      <c r="E3195" s="162"/>
      <c r="F3195" s="1"/>
      <c r="G3195" s="163"/>
      <c r="H3195" s="1"/>
      <c r="I3195" s="3"/>
      <c r="J3195" s="163"/>
    </row>
    <row r="3196" spans="5:10" x14ac:dyDescent="0.3">
      <c r="E3196" s="162"/>
      <c r="F3196" s="1"/>
      <c r="G3196" s="163"/>
      <c r="H3196" s="1"/>
      <c r="I3196" s="3"/>
      <c r="J3196" s="163"/>
    </row>
    <row r="3197" spans="5:10" x14ac:dyDescent="0.3">
      <c r="E3197" s="162"/>
      <c r="F3197" s="1"/>
      <c r="G3197" s="163"/>
      <c r="H3197" s="1"/>
      <c r="I3197" s="3"/>
      <c r="J3197" s="163"/>
    </row>
    <row r="3198" spans="5:10" x14ac:dyDescent="0.3">
      <c r="E3198" s="162"/>
      <c r="F3198" s="1"/>
      <c r="G3198" s="163"/>
      <c r="H3198" s="1"/>
      <c r="I3198" s="3"/>
      <c r="J3198" s="163"/>
    </row>
    <row r="3199" spans="5:10" x14ac:dyDescent="0.3">
      <c r="E3199" s="162"/>
      <c r="F3199" s="1"/>
      <c r="G3199" s="163"/>
      <c r="H3199" s="1"/>
      <c r="I3199" s="3"/>
      <c r="J3199" s="163"/>
    </row>
    <row r="3200" spans="5:10" x14ac:dyDescent="0.3">
      <c r="E3200" s="162"/>
      <c r="F3200" s="1"/>
      <c r="G3200" s="163"/>
      <c r="H3200" s="1"/>
      <c r="I3200" s="3"/>
      <c r="J3200" s="163"/>
    </row>
    <row r="3201" spans="5:10" x14ac:dyDescent="0.3">
      <c r="E3201" s="162"/>
      <c r="F3201" s="1"/>
      <c r="G3201" s="163"/>
      <c r="H3201" s="1"/>
      <c r="I3201" s="3"/>
      <c r="J3201" s="163"/>
    </row>
    <row r="3202" spans="5:10" x14ac:dyDescent="0.3">
      <c r="E3202" s="162"/>
      <c r="F3202" s="1"/>
      <c r="G3202" s="163"/>
      <c r="H3202" s="1"/>
      <c r="I3202" s="3"/>
      <c r="J3202" s="163"/>
    </row>
    <row r="3203" spans="5:10" x14ac:dyDescent="0.3">
      <c r="E3203" s="162"/>
      <c r="F3203" s="1"/>
      <c r="G3203" s="163"/>
      <c r="H3203" s="1"/>
      <c r="I3203" s="3"/>
      <c r="J3203" s="163"/>
    </row>
    <row r="3204" spans="5:10" x14ac:dyDescent="0.3">
      <c r="E3204" s="162"/>
      <c r="F3204" s="1"/>
      <c r="G3204" s="163"/>
      <c r="H3204" s="1"/>
      <c r="I3204" s="3"/>
      <c r="J3204" s="163"/>
    </row>
    <row r="3205" spans="5:10" x14ac:dyDescent="0.3">
      <c r="E3205" s="162"/>
      <c r="F3205" s="1"/>
      <c r="G3205" s="163"/>
      <c r="H3205" s="1"/>
      <c r="I3205" s="3"/>
      <c r="J3205" s="163"/>
    </row>
    <row r="3206" spans="5:10" x14ac:dyDescent="0.3">
      <c r="E3206" s="162"/>
      <c r="F3206" s="1"/>
      <c r="G3206" s="163"/>
      <c r="H3206" s="1"/>
      <c r="I3206" s="3"/>
      <c r="J3206" s="163"/>
    </row>
    <row r="3207" spans="5:10" x14ac:dyDescent="0.3">
      <c r="E3207" s="162"/>
      <c r="F3207" s="1"/>
      <c r="G3207" s="163"/>
      <c r="H3207" s="1"/>
      <c r="I3207" s="3"/>
      <c r="J3207" s="163"/>
    </row>
    <row r="3208" spans="5:10" x14ac:dyDescent="0.3">
      <c r="E3208" s="162"/>
      <c r="F3208" s="1"/>
      <c r="G3208" s="163"/>
      <c r="H3208" s="1"/>
      <c r="I3208" s="3"/>
      <c r="J3208" s="163"/>
    </row>
    <row r="3209" spans="5:10" x14ac:dyDescent="0.3">
      <c r="E3209" s="162"/>
      <c r="F3209" s="1"/>
      <c r="G3209" s="163"/>
      <c r="H3209" s="1"/>
      <c r="I3209" s="3"/>
      <c r="J3209" s="163"/>
    </row>
    <row r="3210" spans="5:10" x14ac:dyDescent="0.3">
      <c r="E3210" s="162"/>
      <c r="F3210" s="1"/>
      <c r="G3210" s="163"/>
      <c r="H3210" s="1"/>
      <c r="I3210" s="3"/>
      <c r="J3210" s="163"/>
    </row>
    <row r="3211" spans="5:10" x14ac:dyDescent="0.3">
      <c r="E3211" s="162"/>
      <c r="F3211" s="1"/>
      <c r="G3211" s="163"/>
      <c r="H3211" s="1"/>
      <c r="I3211" s="3"/>
      <c r="J3211" s="163"/>
    </row>
    <row r="3212" spans="5:10" x14ac:dyDescent="0.3">
      <c r="E3212" s="162"/>
      <c r="F3212" s="1"/>
      <c r="G3212" s="163"/>
      <c r="H3212" s="1"/>
      <c r="I3212" s="3"/>
      <c r="J3212" s="163"/>
    </row>
    <row r="3213" spans="5:10" x14ac:dyDescent="0.3">
      <c r="E3213" s="162"/>
      <c r="F3213" s="1"/>
      <c r="G3213" s="163"/>
      <c r="H3213" s="1"/>
      <c r="I3213" s="3"/>
      <c r="J3213" s="163"/>
    </row>
    <row r="3214" spans="5:10" x14ac:dyDescent="0.3">
      <c r="E3214" s="162"/>
      <c r="F3214" s="1"/>
      <c r="G3214" s="163"/>
      <c r="H3214" s="1"/>
      <c r="I3214" s="3"/>
      <c r="J3214" s="163"/>
    </row>
    <row r="3215" spans="5:10" x14ac:dyDescent="0.3">
      <c r="E3215" s="162"/>
      <c r="F3215" s="1"/>
      <c r="G3215" s="163"/>
      <c r="H3215" s="1"/>
      <c r="I3215" s="3"/>
      <c r="J3215" s="163"/>
    </row>
    <row r="3216" spans="5:10" x14ac:dyDescent="0.3">
      <c r="E3216" s="162"/>
      <c r="F3216" s="1"/>
      <c r="G3216" s="163"/>
      <c r="H3216" s="1"/>
      <c r="I3216" s="3"/>
      <c r="J3216" s="163"/>
    </row>
    <row r="3217" spans="5:10" x14ac:dyDescent="0.3">
      <c r="E3217" s="162"/>
      <c r="F3217" s="1"/>
      <c r="G3217" s="163"/>
      <c r="H3217" s="1"/>
      <c r="I3217" s="3"/>
      <c r="J3217" s="163"/>
    </row>
    <row r="3218" spans="5:10" x14ac:dyDescent="0.3">
      <c r="E3218" s="162"/>
      <c r="F3218" s="1"/>
      <c r="G3218" s="163"/>
      <c r="H3218" s="1"/>
      <c r="I3218" s="3"/>
      <c r="J3218" s="163"/>
    </row>
    <row r="3219" spans="5:10" x14ac:dyDescent="0.3">
      <c r="E3219" s="162"/>
      <c r="F3219" s="1"/>
      <c r="G3219" s="163"/>
      <c r="H3219" s="1"/>
      <c r="I3219" s="3"/>
      <c r="J3219" s="163"/>
    </row>
    <row r="3220" spans="5:10" x14ac:dyDescent="0.3">
      <c r="E3220" s="162"/>
      <c r="F3220" s="1"/>
      <c r="G3220" s="163"/>
      <c r="H3220" s="1"/>
      <c r="I3220" s="3"/>
      <c r="J3220" s="163"/>
    </row>
    <row r="3221" spans="5:10" x14ac:dyDescent="0.3">
      <c r="E3221" s="162"/>
      <c r="F3221" s="1"/>
      <c r="G3221" s="163"/>
      <c r="H3221" s="1"/>
      <c r="I3221" s="3"/>
      <c r="J3221" s="163"/>
    </row>
    <row r="3222" spans="5:10" x14ac:dyDescent="0.3">
      <c r="E3222" s="162"/>
      <c r="F3222" s="1"/>
      <c r="G3222" s="163"/>
      <c r="H3222" s="1"/>
      <c r="I3222" s="3"/>
      <c r="J3222" s="163"/>
    </row>
    <row r="3223" spans="5:10" x14ac:dyDescent="0.3">
      <c r="E3223" s="162"/>
      <c r="F3223" s="1"/>
      <c r="G3223" s="163"/>
      <c r="H3223" s="1"/>
      <c r="I3223" s="3"/>
      <c r="J3223" s="163"/>
    </row>
    <row r="3224" spans="5:10" x14ac:dyDescent="0.3">
      <c r="E3224" s="162"/>
      <c r="F3224" s="1"/>
      <c r="G3224" s="163"/>
      <c r="H3224" s="1"/>
      <c r="I3224" s="3"/>
      <c r="J3224" s="163"/>
    </row>
    <row r="3225" spans="5:10" x14ac:dyDescent="0.3">
      <c r="E3225" s="162"/>
      <c r="F3225" s="1"/>
      <c r="G3225" s="163"/>
      <c r="H3225" s="1"/>
      <c r="I3225" s="3"/>
      <c r="J3225" s="163"/>
    </row>
    <row r="3226" spans="5:10" x14ac:dyDescent="0.3">
      <c r="E3226" s="162"/>
      <c r="F3226" s="1"/>
      <c r="G3226" s="163"/>
      <c r="H3226" s="1"/>
      <c r="I3226" s="3"/>
      <c r="J3226" s="163"/>
    </row>
    <row r="3227" spans="5:10" x14ac:dyDescent="0.3">
      <c r="E3227" s="162"/>
      <c r="F3227" s="1"/>
      <c r="G3227" s="163"/>
      <c r="H3227" s="1"/>
      <c r="I3227" s="3"/>
      <c r="J3227" s="163"/>
    </row>
    <row r="3228" spans="5:10" x14ac:dyDescent="0.3">
      <c r="E3228" s="162"/>
      <c r="F3228" s="1"/>
      <c r="G3228" s="163"/>
      <c r="H3228" s="1"/>
      <c r="I3228" s="3"/>
      <c r="J3228" s="163"/>
    </row>
    <row r="3229" spans="5:10" x14ac:dyDescent="0.3">
      <c r="E3229" s="162"/>
      <c r="F3229" s="1"/>
      <c r="G3229" s="163"/>
      <c r="H3229" s="1"/>
      <c r="I3229" s="3"/>
      <c r="J3229" s="163"/>
    </row>
    <row r="3230" spans="5:10" x14ac:dyDescent="0.3">
      <c r="E3230" s="162"/>
      <c r="F3230" s="1"/>
      <c r="G3230" s="163"/>
      <c r="H3230" s="1"/>
      <c r="I3230" s="3"/>
      <c r="J3230" s="163"/>
    </row>
    <row r="3231" spans="5:10" x14ac:dyDescent="0.3">
      <c r="E3231" s="162"/>
      <c r="F3231" s="1"/>
      <c r="G3231" s="163"/>
      <c r="H3231" s="1"/>
      <c r="I3231" s="3"/>
      <c r="J3231" s="163"/>
    </row>
    <row r="3232" spans="5:10" x14ac:dyDescent="0.3">
      <c r="E3232" s="162"/>
      <c r="F3232" s="1"/>
      <c r="G3232" s="163"/>
      <c r="H3232" s="1"/>
      <c r="I3232" s="3"/>
      <c r="J3232" s="163"/>
    </row>
    <row r="3233" spans="5:10" x14ac:dyDescent="0.3">
      <c r="E3233" s="162"/>
      <c r="F3233" s="1"/>
      <c r="G3233" s="163"/>
      <c r="H3233" s="1"/>
      <c r="I3233" s="3"/>
      <c r="J3233" s="163"/>
    </row>
    <row r="3234" spans="5:10" x14ac:dyDescent="0.3">
      <c r="E3234" s="162"/>
      <c r="F3234" s="1"/>
      <c r="G3234" s="163"/>
      <c r="H3234" s="1"/>
      <c r="I3234" s="3"/>
      <c r="J3234" s="163"/>
    </row>
    <row r="3235" spans="5:10" x14ac:dyDescent="0.3">
      <c r="E3235" s="162"/>
      <c r="F3235" s="1"/>
      <c r="G3235" s="163"/>
      <c r="H3235" s="1"/>
      <c r="I3235" s="3"/>
      <c r="J3235" s="163"/>
    </row>
    <row r="3236" spans="5:10" x14ac:dyDescent="0.3">
      <c r="E3236" s="162"/>
      <c r="F3236" s="1"/>
      <c r="G3236" s="163"/>
      <c r="H3236" s="1"/>
      <c r="I3236" s="3"/>
      <c r="J3236" s="163"/>
    </row>
    <row r="3237" spans="5:10" x14ac:dyDescent="0.3">
      <c r="E3237" s="162"/>
      <c r="F3237" s="1"/>
      <c r="G3237" s="163"/>
      <c r="H3237" s="1"/>
      <c r="I3237" s="3"/>
      <c r="J3237" s="163"/>
    </row>
    <row r="3238" spans="5:10" x14ac:dyDescent="0.3">
      <c r="E3238" s="162"/>
      <c r="F3238" s="1"/>
      <c r="G3238" s="163"/>
      <c r="H3238" s="1"/>
      <c r="I3238" s="3"/>
      <c r="J3238" s="163"/>
    </row>
    <row r="3239" spans="5:10" x14ac:dyDescent="0.3">
      <c r="E3239" s="162"/>
      <c r="F3239" s="1"/>
      <c r="G3239" s="163"/>
      <c r="H3239" s="1"/>
      <c r="I3239" s="3"/>
      <c r="J3239" s="163"/>
    </row>
    <row r="3240" spans="5:10" x14ac:dyDescent="0.3">
      <c r="E3240" s="162"/>
      <c r="F3240" s="1"/>
      <c r="G3240" s="163"/>
      <c r="H3240" s="1"/>
      <c r="I3240" s="3"/>
      <c r="J3240" s="163"/>
    </row>
    <row r="3241" spans="5:10" x14ac:dyDescent="0.3">
      <c r="E3241" s="162"/>
      <c r="F3241" s="1"/>
      <c r="G3241" s="163"/>
      <c r="H3241" s="1"/>
      <c r="I3241" s="3"/>
      <c r="J3241" s="163"/>
    </row>
    <row r="3242" spans="5:10" x14ac:dyDescent="0.3">
      <c r="E3242" s="162"/>
      <c r="F3242" s="1"/>
      <c r="G3242" s="163"/>
      <c r="H3242" s="1"/>
      <c r="I3242" s="3"/>
      <c r="J3242" s="163"/>
    </row>
    <row r="3243" spans="5:10" x14ac:dyDescent="0.3">
      <c r="E3243" s="162"/>
      <c r="F3243" s="1"/>
      <c r="G3243" s="163"/>
      <c r="H3243" s="1"/>
      <c r="I3243" s="3"/>
      <c r="J3243" s="163"/>
    </row>
    <row r="3244" spans="5:10" x14ac:dyDescent="0.3">
      <c r="E3244" s="162"/>
      <c r="F3244" s="1"/>
      <c r="G3244" s="163"/>
      <c r="H3244" s="1"/>
      <c r="I3244" s="3"/>
      <c r="J3244" s="163"/>
    </row>
    <row r="3245" spans="5:10" x14ac:dyDescent="0.3">
      <c r="E3245" s="162"/>
      <c r="F3245" s="1"/>
      <c r="G3245" s="163"/>
      <c r="H3245" s="1"/>
      <c r="I3245" s="3"/>
      <c r="J3245" s="163"/>
    </row>
    <row r="3246" spans="5:10" x14ac:dyDescent="0.3">
      <c r="E3246" s="162"/>
      <c r="F3246" s="1"/>
      <c r="G3246" s="163"/>
      <c r="H3246" s="1"/>
      <c r="I3246" s="3"/>
      <c r="J3246" s="163"/>
    </row>
    <row r="3247" spans="5:10" x14ac:dyDescent="0.3">
      <c r="E3247" s="162"/>
      <c r="F3247" s="1"/>
      <c r="G3247" s="163"/>
      <c r="H3247" s="1"/>
      <c r="I3247" s="3"/>
      <c r="J3247" s="163"/>
    </row>
    <row r="3248" spans="5:10" x14ac:dyDescent="0.3">
      <c r="E3248" s="162"/>
      <c r="F3248" s="1"/>
      <c r="G3248" s="163"/>
      <c r="H3248" s="1"/>
      <c r="I3248" s="3"/>
      <c r="J3248" s="163"/>
    </row>
    <row r="3249" spans="5:10" x14ac:dyDescent="0.3">
      <c r="E3249" s="162"/>
      <c r="F3249" s="1"/>
      <c r="G3249" s="163"/>
      <c r="H3249" s="1"/>
      <c r="I3249" s="3"/>
      <c r="J3249" s="163"/>
    </row>
    <row r="3250" spans="5:10" x14ac:dyDescent="0.3">
      <c r="E3250" s="162"/>
      <c r="F3250" s="1"/>
      <c r="G3250" s="163"/>
      <c r="H3250" s="1"/>
      <c r="I3250" s="3"/>
      <c r="J3250" s="163"/>
    </row>
    <row r="3251" spans="5:10" x14ac:dyDescent="0.3">
      <c r="E3251" s="162"/>
      <c r="F3251" s="1"/>
      <c r="G3251" s="163"/>
      <c r="H3251" s="1"/>
      <c r="I3251" s="3"/>
      <c r="J3251" s="163"/>
    </row>
    <row r="3252" spans="5:10" x14ac:dyDescent="0.3">
      <c r="E3252" s="162"/>
      <c r="F3252" s="1"/>
      <c r="G3252" s="163"/>
      <c r="H3252" s="1"/>
      <c r="I3252" s="3"/>
      <c r="J3252" s="163"/>
    </row>
    <row r="3253" spans="5:10" x14ac:dyDescent="0.3">
      <c r="E3253" s="162"/>
      <c r="F3253" s="1"/>
      <c r="G3253" s="163"/>
      <c r="H3253" s="1"/>
      <c r="I3253" s="3"/>
      <c r="J3253" s="163"/>
    </row>
    <row r="3254" spans="5:10" x14ac:dyDescent="0.3">
      <c r="E3254" s="162"/>
      <c r="F3254" s="1"/>
      <c r="G3254" s="163"/>
      <c r="H3254" s="1"/>
      <c r="I3254" s="3"/>
      <c r="J3254" s="163"/>
    </row>
    <row r="3255" spans="5:10" x14ac:dyDescent="0.3">
      <c r="E3255" s="162"/>
      <c r="F3255" s="1"/>
      <c r="G3255" s="163"/>
      <c r="H3255" s="1"/>
      <c r="I3255" s="3"/>
      <c r="J3255" s="163"/>
    </row>
    <row r="3256" spans="5:10" x14ac:dyDescent="0.3">
      <c r="E3256" s="162"/>
      <c r="F3256" s="1"/>
      <c r="G3256" s="163"/>
      <c r="H3256" s="1"/>
      <c r="I3256" s="3"/>
      <c r="J3256" s="163"/>
    </row>
    <row r="3257" spans="5:10" x14ac:dyDescent="0.3">
      <c r="E3257" s="162"/>
      <c r="F3257" s="1"/>
      <c r="G3257" s="163"/>
      <c r="H3257" s="1"/>
      <c r="I3257" s="3"/>
      <c r="J3257" s="163"/>
    </row>
    <row r="3258" spans="5:10" x14ac:dyDescent="0.3">
      <c r="E3258" s="162"/>
      <c r="F3258" s="1"/>
      <c r="G3258" s="163"/>
      <c r="H3258" s="1"/>
      <c r="I3258" s="3"/>
      <c r="J3258" s="163"/>
    </row>
    <row r="3259" spans="5:10" x14ac:dyDescent="0.3">
      <c r="E3259" s="162"/>
      <c r="F3259" s="1"/>
      <c r="G3259" s="163"/>
      <c r="H3259" s="1"/>
      <c r="I3259" s="3"/>
      <c r="J3259" s="163"/>
    </row>
    <row r="3260" spans="5:10" x14ac:dyDescent="0.3">
      <c r="E3260" s="162"/>
      <c r="F3260" s="1"/>
      <c r="G3260" s="163"/>
      <c r="H3260" s="1"/>
      <c r="I3260" s="3"/>
      <c r="J3260" s="163"/>
    </row>
    <row r="3261" spans="5:10" x14ac:dyDescent="0.3">
      <c r="E3261" s="162"/>
      <c r="F3261" s="1"/>
      <c r="G3261" s="163"/>
      <c r="H3261" s="1"/>
      <c r="I3261" s="3"/>
      <c r="J3261" s="163"/>
    </row>
    <row r="3262" spans="5:10" x14ac:dyDescent="0.3">
      <c r="E3262" s="162"/>
      <c r="F3262" s="1"/>
      <c r="G3262" s="163"/>
      <c r="H3262" s="1"/>
      <c r="I3262" s="3"/>
      <c r="J3262" s="163"/>
    </row>
    <row r="3263" spans="5:10" x14ac:dyDescent="0.3">
      <c r="E3263" s="162"/>
      <c r="F3263" s="1"/>
      <c r="G3263" s="163"/>
      <c r="H3263" s="1"/>
      <c r="I3263" s="3"/>
      <c r="J3263" s="163"/>
    </row>
    <row r="3264" spans="5:10" x14ac:dyDescent="0.3">
      <c r="E3264" s="162"/>
      <c r="F3264" s="1"/>
      <c r="G3264" s="163"/>
      <c r="H3264" s="1"/>
      <c r="I3264" s="3"/>
      <c r="J3264" s="163"/>
    </row>
    <row r="3265" spans="5:10" x14ac:dyDescent="0.3">
      <c r="E3265" s="162"/>
      <c r="F3265" s="1"/>
      <c r="G3265" s="163"/>
      <c r="H3265" s="1"/>
      <c r="I3265" s="3"/>
      <c r="J3265" s="163"/>
    </row>
    <row r="3266" spans="5:10" x14ac:dyDescent="0.3">
      <c r="E3266" s="162"/>
      <c r="F3266" s="1"/>
      <c r="G3266" s="163"/>
      <c r="H3266" s="1"/>
      <c r="I3266" s="3"/>
      <c r="J3266" s="163"/>
    </row>
    <row r="3267" spans="5:10" x14ac:dyDescent="0.3">
      <c r="E3267" s="162"/>
      <c r="F3267" s="1"/>
      <c r="G3267" s="163"/>
      <c r="H3267" s="1"/>
      <c r="I3267" s="3"/>
      <c r="J3267" s="163"/>
    </row>
    <row r="3268" spans="5:10" x14ac:dyDescent="0.3">
      <c r="E3268" s="162"/>
      <c r="F3268" s="1"/>
      <c r="G3268" s="163"/>
      <c r="H3268" s="1"/>
      <c r="I3268" s="3"/>
      <c r="J3268" s="163"/>
    </row>
    <row r="3269" spans="5:10" x14ac:dyDescent="0.3">
      <c r="E3269" s="162"/>
      <c r="F3269" s="1"/>
      <c r="G3269" s="163"/>
      <c r="H3269" s="1"/>
      <c r="I3269" s="3"/>
      <c r="J3269" s="163"/>
    </row>
    <row r="3270" spans="5:10" x14ac:dyDescent="0.3">
      <c r="E3270" s="162"/>
      <c r="F3270" s="1"/>
      <c r="G3270" s="163"/>
      <c r="H3270" s="1"/>
      <c r="I3270" s="3"/>
      <c r="J3270" s="163"/>
    </row>
    <row r="3271" spans="5:10" x14ac:dyDescent="0.3">
      <c r="E3271" s="162"/>
      <c r="F3271" s="1"/>
      <c r="G3271" s="163"/>
      <c r="H3271" s="1"/>
      <c r="I3271" s="3"/>
      <c r="J3271" s="163"/>
    </row>
    <row r="3272" spans="5:10" x14ac:dyDescent="0.3">
      <c r="E3272" s="162"/>
      <c r="F3272" s="1"/>
      <c r="G3272" s="163"/>
      <c r="H3272" s="1"/>
      <c r="I3272" s="3"/>
      <c r="J3272" s="163"/>
    </row>
    <row r="3273" spans="5:10" x14ac:dyDescent="0.3">
      <c r="E3273" s="162"/>
      <c r="F3273" s="1"/>
      <c r="G3273" s="163"/>
      <c r="H3273" s="1"/>
      <c r="I3273" s="3"/>
      <c r="J3273" s="163"/>
    </row>
    <row r="3274" spans="5:10" x14ac:dyDescent="0.3">
      <c r="E3274" s="162"/>
      <c r="F3274" s="1"/>
      <c r="G3274" s="163"/>
      <c r="H3274" s="1"/>
      <c r="I3274" s="3"/>
      <c r="J3274" s="163"/>
    </row>
    <row r="3275" spans="5:10" x14ac:dyDescent="0.3">
      <c r="E3275" s="162"/>
      <c r="F3275" s="1"/>
      <c r="G3275" s="163"/>
      <c r="H3275" s="1"/>
      <c r="I3275" s="3"/>
      <c r="J3275" s="163"/>
    </row>
    <row r="3276" spans="5:10" x14ac:dyDescent="0.3">
      <c r="E3276" s="162"/>
      <c r="F3276" s="1"/>
      <c r="G3276" s="163"/>
      <c r="H3276" s="1"/>
      <c r="I3276" s="3"/>
      <c r="J3276" s="163"/>
    </row>
    <row r="3277" spans="5:10" x14ac:dyDescent="0.3">
      <c r="E3277" s="162"/>
      <c r="F3277" s="1"/>
      <c r="G3277" s="163"/>
      <c r="H3277" s="1"/>
      <c r="I3277" s="3"/>
      <c r="J3277" s="163"/>
    </row>
    <row r="3278" spans="5:10" x14ac:dyDescent="0.3">
      <c r="E3278" s="162"/>
      <c r="F3278" s="1"/>
      <c r="G3278" s="163"/>
      <c r="H3278" s="1"/>
      <c r="I3278" s="3"/>
      <c r="J3278" s="163"/>
    </row>
    <row r="3279" spans="5:10" x14ac:dyDescent="0.3">
      <c r="E3279" s="162"/>
      <c r="F3279" s="1"/>
      <c r="G3279" s="163"/>
      <c r="H3279" s="1"/>
      <c r="I3279" s="3"/>
      <c r="J3279" s="163"/>
    </row>
    <row r="3280" spans="5:10" x14ac:dyDescent="0.3">
      <c r="E3280" s="162"/>
      <c r="F3280" s="1"/>
      <c r="G3280" s="163"/>
      <c r="H3280" s="1"/>
      <c r="I3280" s="3"/>
      <c r="J3280" s="163"/>
    </row>
    <row r="3281" spans="5:10" x14ac:dyDescent="0.3">
      <c r="E3281" s="162"/>
      <c r="F3281" s="1"/>
      <c r="G3281" s="163"/>
      <c r="H3281" s="1"/>
      <c r="I3281" s="3"/>
      <c r="J3281" s="163"/>
    </row>
    <row r="3282" spans="5:10" x14ac:dyDescent="0.3">
      <c r="E3282" s="162"/>
      <c r="F3282" s="1"/>
      <c r="G3282" s="163"/>
      <c r="H3282" s="1"/>
      <c r="I3282" s="3"/>
      <c r="J3282" s="163"/>
    </row>
    <row r="3283" spans="5:10" x14ac:dyDescent="0.3">
      <c r="E3283" s="162"/>
      <c r="F3283" s="1"/>
      <c r="G3283" s="163"/>
      <c r="H3283" s="1"/>
      <c r="I3283" s="3"/>
      <c r="J3283" s="163"/>
    </row>
    <row r="3284" spans="5:10" x14ac:dyDescent="0.3">
      <c r="E3284" s="162"/>
      <c r="F3284" s="1"/>
      <c r="G3284" s="163"/>
      <c r="H3284" s="1"/>
      <c r="I3284" s="3"/>
      <c r="J3284" s="163"/>
    </row>
    <row r="3285" spans="5:10" x14ac:dyDescent="0.3">
      <c r="E3285" s="162"/>
      <c r="F3285" s="1"/>
      <c r="G3285" s="163"/>
      <c r="H3285" s="1"/>
      <c r="I3285" s="3"/>
      <c r="J3285" s="163"/>
    </row>
    <row r="3286" spans="5:10" x14ac:dyDescent="0.3">
      <c r="E3286" s="162"/>
      <c r="F3286" s="1"/>
      <c r="G3286" s="163"/>
      <c r="H3286" s="1"/>
      <c r="I3286" s="3"/>
      <c r="J3286" s="163"/>
    </row>
    <row r="3287" spans="5:10" x14ac:dyDescent="0.3">
      <c r="E3287" s="162"/>
      <c r="F3287" s="1"/>
      <c r="G3287" s="163"/>
      <c r="H3287" s="1"/>
      <c r="I3287" s="3"/>
      <c r="J3287" s="163"/>
    </row>
    <row r="3288" spans="5:10" x14ac:dyDescent="0.3">
      <c r="E3288" s="162"/>
      <c r="F3288" s="1"/>
      <c r="G3288" s="163"/>
      <c r="H3288" s="1"/>
      <c r="I3288" s="3"/>
      <c r="J3288" s="163"/>
    </row>
    <row r="3289" spans="5:10" x14ac:dyDescent="0.3">
      <c r="E3289" s="162"/>
      <c r="F3289" s="1"/>
      <c r="G3289" s="163"/>
      <c r="H3289" s="1"/>
      <c r="I3289" s="3"/>
      <c r="J3289" s="163"/>
    </row>
    <row r="3290" spans="5:10" x14ac:dyDescent="0.3">
      <c r="E3290" s="162"/>
      <c r="F3290" s="1"/>
      <c r="G3290" s="163"/>
      <c r="H3290" s="1"/>
      <c r="I3290" s="3"/>
      <c r="J3290" s="163"/>
    </row>
    <row r="3291" spans="5:10" x14ac:dyDescent="0.3">
      <c r="E3291" s="162"/>
      <c r="F3291" s="1"/>
      <c r="G3291" s="163"/>
      <c r="H3291" s="1"/>
      <c r="I3291" s="3"/>
      <c r="J3291" s="163"/>
    </row>
    <row r="3292" spans="5:10" x14ac:dyDescent="0.3">
      <c r="E3292" s="162"/>
      <c r="F3292" s="1"/>
      <c r="G3292" s="163"/>
      <c r="H3292" s="1"/>
      <c r="I3292" s="3"/>
      <c r="J3292" s="163"/>
    </row>
    <row r="3293" spans="5:10" x14ac:dyDescent="0.3">
      <c r="E3293" s="162"/>
      <c r="F3293" s="1"/>
      <c r="G3293" s="163"/>
      <c r="H3293" s="1"/>
      <c r="I3293" s="3"/>
      <c r="J3293" s="163"/>
    </row>
    <row r="3294" spans="5:10" x14ac:dyDescent="0.3">
      <c r="E3294" s="162"/>
      <c r="F3294" s="1"/>
      <c r="G3294" s="163"/>
      <c r="H3294" s="1"/>
      <c r="I3294" s="3"/>
      <c r="J3294" s="163"/>
    </row>
    <row r="3295" spans="5:10" x14ac:dyDescent="0.3">
      <c r="E3295" s="162"/>
      <c r="F3295" s="1"/>
      <c r="G3295" s="163"/>
      <c r="H3295" s="1"/>
      <c r="I3295" s="3"/>
      <c r="J3295" s="163"/>
    </row>
    <row r="3296" spans="5:10" x14ac:dyDescent="0.3">
      <c r="E3296" s="162"/>
      <c r="F3296" s="1"/>
      <c r="G3296" s="163"/>
      <c r="H3296" s="1"/>
      <c r="I3296" s="3"/>
      <c r="J3296" s="163"/>
    </row>
    <row r="3297" spans="5:10" x14ac:dyDescent="0.3">
      <c r="E3297" s="162"/>
      <c r="F3297" s="1"/>
      <c r="G3297" s="163"/>
      <c r="H3297" s="1"/>
      <c r="I3297" s="3"/>
      <c r="J3297" s="163"/>
    </row>
    <row r="3298" spans="5:10" x14ac:dyDescent="0.3">
      <c r="E3298" s="162"/>
      <c r="F3298" s="1"/>
      <c r="G3298" s="163"/>
      <c r="H3298" s="1"/>
      <c r="I3298" s="3"/>
      <c r="J3298" s="163"/>
    </row>
    <row r="3299" spans="5:10" x14ac:dyDescent="0.3">
      <c r="E3299" s="162"/>
      <c r="F3299" s="1"/>
      <c r="G3299" s="163"/>
      <c r="H3299" s="1"/>
      <c r="I3299" s="3"/>
      <c r="J3299" s="163"/>
    </row>
    <row r="3300" spans="5:10" x14ac:dyDescent="0.3">
      <c r="E3300" s="162"/>
      <c r="F3300" s="1"/>
      <c r="G3300" s="163"/>
      <c r="H3300" s="1"/>
      <c r="I3300" s="3"/>
      <c r="J3300" s="163"/>
    </row>
    <row r="3301" spans="5:10" x14ac:dyDescent="0.3">
      <c r="E3301" s="162"/>
      <c r="F3301" s="1"/>
      <c r="G3301" s="163"/>
      <c r="H3301" s="1"/>
      <c r="I3301" s="3"/>
      <c r="J3301" s="163"/>
    </row>
    <row r="3302" spans="5:10" x14ac:dyDescent="0.3">
      <c r="E3302" s="162"/>
      <c r="F3302" s="1"/>
      <c r="G3302" s="163"/>
      <c r="H3302" s="1"/>
      <c r="I3302" s="3"/>
      <c r="J3302" s="163"/>
    </row>
    <row r="3303" spans="5:10" x14ac:dyDescent="0.3">
      <c r="E3303" s="162"/>
      <c r="F3303" s="1"/>
      <c r="G3303" s="163"/>
      <c r="H3303" s="1"/>
      <c r="I3303" s="3"/>
      <c r="J3303" s="163"/>
    </row>
    <row r="3304" spans="5:10" x14ac:dyDescent="0.3">
      <c r="E3304" s="162"/>
      <c r="F3304" s="1"/>
      <c r="G3304" s="163"/>
      <c r="H3304" s="1"/>
      <c r="I3304" s="3"/>
      <c r="J3304" s="163"/>
    </row>
    <row r="3305" spans="5:10" x14ac:dyDescent="0.3">
      <c r="E3305" s="162"/>
      <c r="F3305" s="1"/>
      <c r="G3305" s="163"/>
      <c r="H3305" s="1"/>
      <c r="I3305" s="3"/>
      <c r="J3305" s="163"/>
    </row>
    <row r="3306" spans="5:10" x14ac:dyDescent="0.3">
      <c r="E3306" s="162"/>
      <c r="F3306" s="1"/>
      <c r="G3306" s="163"/>
      <c r="H3306" s="1"/>
      <c r="I3306" s="3"/>
      <c r="J3306" s="163"/>
    </row>
    <row r="3307" spans="5:10" x14ac:dyDescent="0.3">
      <c r="E3307" s="162"/>
      <c r="F3307" s="1"/>
      <c r="G3307" s="163"/>
      <c r="H3307" s="1"/>
      <c r="I3307" s="3"/>
      <c r="J3307" s="163"/>
    </row>
    <row r="3308" spans="5:10" x14ac:dyDescent="0.3">
      <c r="E3308" s="162"/>
      <c r="F3308" s="1"/>
      <c r="G3308" s="163"/>
      <c r="H3308" s="1"/>
      <c r="I3308" s="3"/>
      <c r="J3308" s="163"/>
    </row>
    <row r="3309" spans="5:10" x14ac:dyDescent="0.3">
      <c r="E3309" s="162"/>
      <c r="F3309" s="1"/>
      <c r="G3309" s="163"/>
      <c r="H3309" s="1"/>
      <c r="I3309" s="3"/>
      <c r="J3309" s="163"/>
    </row>
    <row r="3310" spans="5:10" x14ac:dyDescent="0.3">
      <c r="E3310" s="162"/>
      <c r="F3310" s="1"/>
      <c r="G3310" s="163"/>
      <c r="H3310" s="1"/>
      <c r="I3310" s="3"/>
      <c r="J3310" s="163"/>
    </row>
    <row r="3311" spans="5:10" x14ac:dyDescent="0.3">
      <c r="E3311" s="162"/>
      <c r="F3311" s="1"/>
      <c r="G3311" s="163"/>
      <c r="H3311" s="1"/>
      <c r="I3311" s="3"/>
      <c r="J3311" s="163"/>
    </row>
    <row r="3312" spans="5:10" x14ac:dyDescent="0.3">
      <c r="E3312" s="162"/>
      <c r="F3312" s="1"/>
      <c r="G3312" s="163"/>
      <c r="H3312" s="1"/>
      <c r="I3312" s="3"/>
      <c r="J3312" s="163"/>
    </row>
    <row r="3313" spans="5:10" x14ac:dyDescent="0.3">
      <c r="E3313" s="162"/>
      <c r="F3313" s="1"/>
      <c r="G3313" s="163"/>
      <c r="H3313" s="1"/>
      <c r="I3313" s="3"/>
      <c r="J3313" s="163"/>
    </row>
    <row r="3314" spans="5:10" x14ac:dyDescent="0.3">
      <c r="E3314" s="162"/>
      <c r="F3314" s="1"/>
      <c r="G3314" s="163"/>
      <c r="H3314" s="1"/>
      <c r="I3314" s="3"/>
      <c r="J3314" s="163"/>
    </row>
    <row r="3315" spans="5:10" x14ac:dyDescent="0.3">
      <c r="E3315" s="162"/>
      <c r="F3315" s="1"/>
      <c r="G3315" s="163"/>
      <c r="H3315" s="1"/>
      <c r="I3315" s="3"/>
      <c r="J3315" s="163"/>
    </row>
    <row r="3316" spans="5:10" x14ac:dyDescent="0.3">
      <c r="E3316" s="162"/>
      <c r="F3316" s="1"/>
      <c r="G3316" s="163"/>
      <c r="H3316" s="1"/>
      <c r="I3316" s="3"/>
      <c r="J3316" s="163"/>
    </row>
    <row r="3317" spans="5:10" x14ac:dyDescent="0.3">
      <c r="E3317" s="162"/>
      <c r="F3317" s="1"/>
      <c r="G3317" s="163"/>
      <c r="H3317" s="1"/>
      <c r="I3317" s="3"/>
      <c r="J3317" s="163"/>
    </row>
    <row r="3318" spans="5:10" x14ac:dyDescent="0.3">
      <c r="E3318" s="162"/>
      <c r="F3318" s="1"/>
      <c r="G3318" s="163"/>
      <c r="H3318" s="1"/>
      <c r="I3318" s="3"/>
      <c r="J3318" s="163"/>
    </row>
    <row r="3319" spans="5:10" x14ac:dyDescent="0.3">
      <c r="E3319" s="162"/>
      <c r="F3319" s="1"/>
      <c r="G3319" s="163"/>
      <c r="H3319" s="1"/>
      <c r="I3319" s="3"/>
      <c r="J3319" s="163"/>
    </row>
    <row r="3320" spans="5:10" x14ac:dyDescent="0.3">
      <c r="E3320" s="162"/>
      <c r="F3320" s="1"/>
      <c r="G3320" s="163"/>
      <c r="H3320" s="1"/>
      <c r="I3320" s="3"/>
      <c r="J3320" s="163"/>
    </row>
    <row r="3321" spans="5:10" x14ac:dyDescent="0.3">
      <c r="E3321" s="162"/>
      <c r="F3321" s="1"/>
      <c r="G3321" s="163"/>
      <c r="H3321" s="1"/>
      <c r="I3321" s="3"/>
      <c r="J3321" s="163"/>
    </row>
    <row r="3322" spans="5:10" x14ac:dyDescent="0.3">
      <c r="E3322" s="162"/>
      <c r="F3322" s="1"/>
      <c r="G3322" s="163"/>
      <c r="H3322" s="1"/>
      <c r="I3322" s="3"/>
      <c r="J3322" s="163"/>
    </row>
    <row r="3323" spans="5:10" x14ac:dyDescent="0.3">
      <c r="E3323" s="162"/>
      <c r="F3323" s="1"/>
      <c r="G3323" s="163"/>
      <c r="H3323" s="1"/>
      <c r="I3323" s="3"/>
      <c r="J3323" s="163"/>
    </row>
    <row r="3324" spans="5:10" x14ac:dyDescent="0.3">
      <c r="E3324" s="162"/>
      <c r="F3324" s="1"/>
      <c r="G3324" s="163"/>
      <c r="H3324" s="1"/>
      <c r="I3324" s="3"/>
      <c r="J3324" s="163"/>
    </row>
    <row r="3325" spans="5:10" x14ac:dyDescent="0.3">
      <c r="E3325" s="162"/>
      <c r="F3325" s="1"/>
      <c r="G3325" s="163"/>
      <c r="H3325" s="1"/>
      <c r="I3325" s="3"/>
      <c r="J3325" s="163"/>
    </row>
    <row r="3326" spans="5:10" x14ac:dyDescent="0.3">
      <c r="E3326" s="162"/>
      <c r="F3326" s="1"/>
      <c r="G3326" s="163"/>
      <c r="H3326" s="1"/>
      <c r="I3326" s="3"/>
      <c r="J3326" s="163"/>
    </row>
    <row r="3327" spans="5:10" x14ac:dyDescent="0.3">
      <c r="E3327" s="162"/>
      <c r="F3327" s="1"/>
      <c r="G3327" s="163"/>
      <c r="H3327" s="1"/>
      <c r="I3327" s="3"/>
      <c r="J3327" s="163"/>
    </row>
    <row r="3328" spans="5:10" x14ac:dyDescent="0.3">
      <c r="E3328" s="162"/>
      <c r="F3328" s="1"/>
      <c r="G3328" s="163"/>
      <c r="H3328" s="1"/>
      <c r="I3328" s="3"/>
      <c r="J3328" s="163"/>
    </row>
    <row r="3329" spans="5:10" x14ac:dyDescent="0.3">
      <c r="E3329" s="162"/>
      <c r="F3329" s="1"/>
      <c r="G3329" s="163"/>
      <c r="H3329" s="1"/>
      <c r="I3329" s="3"/>
      <c r="J3329" s="163"/>
    </row>
    <row r="3330" spans="5:10" x14ac:dyDescent="0.3">
      <c r="E3330" s="162"/>
      <c r="F3330" s="1"/>
      <c r="G3330" s="163"/>
      <c r="H3330" s="1"/>
      <c r="I3330" s="3"/>
      <c r="J3330" s="163"/>
    </row>
    <row r="3331" spans="5:10" x14ac:dyDescent="0.3">
      <c r="E3331" s="162"/>
      <c r="F3331" s="1"/>
      <c r="G3331" s="163"/>
      <c r="H3331" s="1"/>
      <c r="I3331" s="3"/>
      <c r="J3331" s="163"/>
    </row>
    <row r="3332" spans="5:10" x14ac:dyDescent="0.3">
      <c r="E3332" s="162"/>
      <c r="F3332" s="1"/>
      <c r="G3332" s="163"/>
      <c r="H3332" s="1"/>
      <c r="I3332" s="3"/>
      <c r="J3332" s="163"/>
    </row>
    <row r="3333" spans="5:10" x14ac:dyDescent="0.3">
      <c r="E3333" s="162"/>
      <c r="F3333" s="1"/>
      <c r="G3333" s="163"/>
      <c r="H3333" s="1"/>
      <c r="I3333" s="3"/>
      <c r="J3333" s="163"/>
    </row>
    <row r="3334" spans="5:10" x14ac:dyDescent="0.3">
      <c r="E3334" s="162"/>
      <c r="F3334" s="1"/>
      <c r="G3334" s="163"/>
      <c r="H3334" s="1"/>
      <c r="I3334" s="3"/>
      <c r="J3334" s="163"/>
    </row>
    <row r="3335" spans="5:10" x14ac:dyDescent="0.3">
      <c r="E3335" s="162"/>
      <c r="F3335" s="1"/>
      <c r="G3335" s="163"/>
      <c r="H3335" s="1"/>
      <c r="I3335" s="3"/>
      <c r="J3335" s="163"/>
    </row>
    <row r="3336" spans="5:10" x14ac:dyDescent="0.3">
      <c r="E3336" s="162"/>
      <c r="F3336" s="1"/>
      <c r="G3336" s="163"/>
      <c r="H3336" s="1"/>
      <c r="I3336" s="3"/>
      <c r="J3336" s="163"/>
    </row>
    <row r="3337" spans="5:10" x14ac:dyDescent="0.3">
      <c r="E3337" s="162"/>
      <c r="F3337" s="1"/>
      <c r="G3337" s="163"/>
      <c r="H3337" s="1"/>
      <c r="I3337" s="3"/>
      <c r="J3337" s="163"/>
    </row>
    <row r="3338" spans="5:10" x14ac:dyDescent="0.3">
      <c r="E3338" s="162"/>
      <c r="F3338" s="1"/>
      <c r="G3338" s="163"/>
      <c r="H3338" s="1"/>
      <c r="I3338" s="3"/>
      <c r="J3338" s="163"/>
    </row>
    <row r="3339" spans="5:10" x14ac:dyDescent="0.3">
      <c r="E3339" s="162"/>
      <c r="F3339" s="1"/>
      <c r="G3339" s="163"/>
      <c r="H3339" s="1"/>
      <c r="I3339" s="3"/>
      <c r="J3339" s="163"/>
    </row>
    <row r="3340" spans="5:10" x14ac:dyDescent="0.3">
      <c r="E3340" s="162"/>
      <c r="F3340" s="1"/>
      <c r="G3340" s="163"/>
      <c r="H3340" s="1"/>
      <c r="I3340" s="3"/>
      <c r="J3340" s="163"/>
    </row>
    <row r="3341" spans="5:10" x14ac:dyDescent="0.3">
      <c r="E3341" s="162"/>
      <c r="F3341" s="1"/>
      <c r="G3341" s="163"/>
      <c r="H3341" s="1"/>
      <c r="I3341" s="3"/>
      <c r="J3341" s="163"/>
    </row>
    <row r="3342" spans="5:10" x14ac:dyDescent="0.3">
      <c r="E3342" s="162"/>
      <c r="F3342" s="1"/>
      <c r="G3342" s="163"/>
      <c r="H3342" s="1"/>
      <c r="I3342" s="3"/>
      <c r="J3342" s="163"/>
    </row>
    <row r="3343" spans="5:10" x14ac:dyDescent="0.3">
      <c r="E3343" s="162"/>
      <c r="F3343" s="1"/>
      <c r="G3343" s="163"/>
      <c r="H3343" s="1"/>
      <c r="I3343" s="3"/>
      <c r="J3343" s="163"/>
    </row>
    <row r="3344" spans="5:10" x14ac:dyDescent="0.3">
      <c r="E3344" s="162"/>
      <c r="F3344" s="1"/>
      <c r="G3344" s="163"/>
      <c r="H3344" s="1"/>
      <c r="I3344" s="3"/>
      <c r="J3344" s="163"/>
    </row>
    <row r="3345" spans="5:10" x14ac:dyDescent="0.3">
      <c r="E3345" s="162"/>
      <c r="F3345" s="1"/>
      <c r="G3345" s="163"/>
      <c r="H3345" s="1"/>
      <c r="I3345" s="3"/>
      <c r="J3345" s="163"/>
    </row>
    <row r="3346" spans="5:10" x14ac:dyDescent="0.3">
      <c r="E3346" s="162"/>
      <c r="F3346" s="1"/>
      <c r="G3346" s="163"/>
      <c r="H3346" s="1"/>
      <c r="I3346" s="3"/>
      <c r="J3346" s="163"/>
    </row>
    <row r="3347" spans="5:10" x14ac:dyDescent="0.3">
      <c r="E3347" s="162"/>
      <c r="F3347" s="1"/>
      <c r="G3347" s="163"/>
      <c r="H3347" s="1"/>
      <c r="I3347" s="3"/>
      <c r="J3347" s="163"/>
    </row>
    <row r="3348" spans="5:10" x14ac:dyDescent="0.3">
      <c r="E3348" s="162"/>
      <c r="F3348" s="1"/>
      <c r="G3348" s="163"/>
      <c r="H3348" s="1"/>
      <c r="I3348" s="3"/>
      <c r="J3348" s="163"/>
    </row>
    <row r="3349" spans="5:10" x14ac:dyDescent="0.3">
      <c r="E3349" s="162"/>
      <c r="F3349" s="1"/>
      <c r="G3349" s="163"/>
      <c r="H3349" s="1"/>
      <c r="I3349" s="3"/>
      <c r="J3349" s="163"/>
    </row>
    <row r="3350" spans="5:10" x14ac:dyDescent="0.3">
      <c r="E3350" s="162"/>
      <c r="F3350" s="1"/>
      <c r="G3350" s="163"/>
      <c r="H3350" s="1"/>
      <c r="I3350" s="3"/>
      <c r="J3350" s="163"/>
    </row>
    <row r="3351" spans="5:10" x14ac:dyDescent="0.3">
      <c r="E3351" s="162"/>
      <c r="F3351" s="1"/>
      <c r="G3351" s="163"/>
      <c r="H3351" s="1"/>
      <c r="I3351" s="3"/>
      <c r="J3351" s="163"/>
    </row>
    <row r="3352" spans="5:10" x14ac:dyDescent="0.3">
      <c r="E3352" s="162"/>
      <c r="F3352" s="1"/>
      <c r="G3352" s="163"/>
      <c r="H3352" s="1"/>
      <c r="I3352" s="3"/>
      <c r="J3352" s="163"/>
    </row>
    <row r="3353" spans="5:10" x14ac:dyDescent="0.3">
      <c r="E3353" s="162"/>
      <c r="F3353" s="1"/>
      <c r="G3353" s="163"/>
      <c r="H3353" s="1"/>
      <c r="I3353" s="3"/>
      <c r="J3353" s="163"/>
    </row>
    <row r="3354" spans="5:10" x14ac:dyDescent="0.3">
      <c r="E3354" s="162"/>
      <c r="F3354" s="1"/>
      <c r="G3354" s="163"/>
      <c r="H3354" s="1"/>
      <c r="I3354" s="3"/>
      <c r="J3354" s="163"/>
    </row>
    <row r="3355" spans="5:10" x14ac:dyDescent="0.3">
      <c r="E3355" s="162"/>
      <c r="F3355" s="1"/>
      <c r="G3355" s="163"/>
      <c r="H3355" s="1"/>
      <c r="I3355" s="3"/>
      <c r="J3355" s="163"/>
    </row>
    <row r="3356" spans="5:10" x14ac:dyDescent="0.3">
      <c r="E3356" s="162"/>
      <c r="F3356" s="1"/>
      <c r="G3356" s="163"/>
      <c r="H3356" s="1"/>
      <c r="I3356" s="3"/>
      <c r="J3356" s="163"/>
    </row>
    <row r="3357" spans="5:10" x14ac:dyDescent="0.3">
      <c r="E3357" s="162"/>
      <c r="F3357" s="1"/>
      <c r="G3357" s="163"/>
      <c r="H3357" s="1"/>
      <c r="I3357" s="3"/>
      <c r="J3357" s="163"/>
    </row>
    <row r="3358" spans="5:10" x14ac:dyDescent="0.3">
      <c r="E3358" s="162"/>
      <c r="F3358" s="1"/>
      <c r="G3358" s="163"/>
      <c r="H3358" s="1"/>
      <c r="I3358" s="3"/>
      <c r="J3358" s="163"/>
    </row>
    <row r="3359" spans="5:10" x14ac:dyDescent="0.3">
      <c r="E3359" s="162"/>
      <c r="F3359" s="1"/>
      <c r="G3359" s="163"/>
      <c r="H3359" s="1"/>
      <c r="I3359" s="3"/>
      <c r="J3359" s="163"/>
    </row>
    <row r="3360" spans="5:10" x14ac:dyDescent="0.3">
      <c r="E3360" s="162"/>
      <c r="F3360" s="1"/>
      <c r="G3360" s="163"/>
      <c r="H3360" s="1"/>
      <c r="I3360" s="3"/>
      <c r="J3360" s="163"/>
    </row>
    <row r="3361" spans="5:10" x14ac:dyDescent="0.3">
      <c r="E3361" s="162"/>
      <c r="F3361" s="1"/>
      <c r="G3361" s="163"/>
      <c r="H3361" s="1"/>
      <c r="I3361" s="3"/>
      <c r="J3361" s="163"/>
    </row>
    <row r="3362" spans="5:10" x14ac:dyDescent="0.3">
      <c r="E3362" s="162"/>
      <c r="F3362" s="1"/>
      <c r="G3362" s="163"/>
      <c r="H3362" s="1"/>
      <c r="I3362" s="3"/>
      <c r="J3362" s="163"/>
    </row>
    <row r="3363" spans="5:10" x14ac:dyDescent="0.3">
      <c r="E3363" s="162"/>
      <c r="F3363" s="1"/>
      <c r="G3363" s="163"/>
      <c r="H3363" s="1"/>
      <c r="I3363" s="3"/>
      <c r="J3363" s="163"/>
    </row>
    <row r="3364" spans="5:10" x14ac:dyDescent="0.3">
      <c r="E3364" s="162"/>
      <c r="F3364" s="1"/>
      <c r="G3364" s="163"/>
      <c r="H3364" s="1"/>
      <c r="I3364" s="3"/>
      <c r="J3364" s="163"/>
    </row>
    <row r="3365" spans="5:10" x14ac:dyDescent="0.3">
      <c r="E3365" s="162"/>
      <c r="F3365" s="1"/>
      <c r="G3365" s="163"/>
      <c r="H3365" s="1"/>
      <c r="I3365" s="3"/>
      <c r="J3365" s="163"/>
    </row>
    <row r="3366" spans="5:10" x14ac:dyDescent="0.3">
      <c r="E3366" s="162"/>
      <c r="F3366" s="1"/>
      <c r="G3366" s="163"/>
      <c r="H3366" s="1"/>
      <c r="I3366" s="3"/>
      <c r="J3366" s="163"/>
    </row>
    <row r="3367" spans="5:10" x14ac:dyDescent="0.3">
      <c r="E3367" s="162"/>
      <c r="F3367" s="1"/>
      <c r="G3367" s="163"/>
      <c r="H3367" s="1"/>
      <c r="I3367" s="3"/>
      <c r="J3367" s="163"/>
    </row>
    <row r="3368" spans="5:10" x14ac:dyDescent="0.3">
      <c r="E3368" s="162"/>
      <c r="F3368" s="1"/>
      <c r="G3368" s="163"/>
      <c r="H3368" s="1"/>
      <c r="I3368" s="3"/>
      <c r="J3368" s="163"/>
    </row>
    <row r="3369" spans="5:10" x14ac:dyDescent="0.3">
      <c r="E3369" s="162"/>
      <c r="F3369" s="1"/>
      <c r="G3369" s="163"/>
      <c r="H3369" s="1"/>
      <c r="I3369" s="3"/>
      <c r="J3369" s="163"/>
    </row>
    <row r="3370" spans="5:10" x14ac:dyDescent="0.3">
      <c r="E3370" s="162"/>
      <c r="F3370" s="1"/>
      <c r="G3370" s="163"/>
      <c r="H3370" s="1"/>
      <c r="I3370" s="3"/>
      <c r="J3370" s="163"/>
    </row>
    <row r="3371" spans="5:10" x14ac:dyDescent="0.3">
      <c r="E3371" s="162"/>
      <c r="F3371" s="1"/>
      <c r="G3371" s="163"/>
      <c r="H3371" s="1"/>
      <c r="I3371" s="3"/>
      <c r="J3371" s="163"/>
    </row>
    <row r="3372" spans="5:10" x14ac:dyDescent="0.3">
      <c r="E3372" s="162"/>
      <c r="F3372" s="1"/>
      <c r="G3372" s="163"/>
      <c r="H3372" s="1"/>
      <c r="I3372" s="3"/>
      <c r="J3372" s="163"/>
    </row>
    <row r="3373" spans="5:10" x14ac:dyDescent="0.3">
      <c r="E3373" s="162"/>
      <c r="F3373" s="1"/>
      <c r="G3373" s="163"/>
      <c r="H3373" s="1"/>
      <c r="I3373" s="3"/>
      <c r="J3373" s="163"/>
    </row>
    <row r="3374" spans="5:10" x14ac:dyDescent="0.3">
      <c r="E3374" s="162"/>
      <c r="F3374" s="1"/>
      <c r="G3374" s="163"/>
      <c r="H3374" s="1"/>
      <c r="I3374" s="3"/>
      <c r="J3374" s="163"/>
    </row>
    <row r="3375" spans="5:10" x14ac:dyDescent="0.3">
      <c r="E3375" s="162"/>
      <c r="F3375" s="1"/>
      <c r="G3375" s="163"/>
      <c r="H3375" s="1"/>
      <c r="I3375" s="3"/>
      <c r="J3375" s="163"/>
    </row>
    <row r="3376" spans="5:10" x14ac:dyDescent="0.3">
      <c r="E3376" s="162"/>
      <c r="F3376" s="1"/>
      <c r="G3376" s="163"/>
      <c r="H3376" s="1"/>
      <c r="I3376" s="3"/>
      <c r="J3376" s="163"/>
    </row>
    <row r="3377" spans="5:10" x14ac:dyDescent="0.3">
      <c r="E3377" s="162"/>
      <c r="F3377" s="1"/>
      <c r="G3377" s="163"/>
      <c r="H3377" s="1"/>
      <c r="I3377" s="3"/>
      <c r="J3377" s="163"/>
    </row>
    <row r="3378" spans="5:10" x14ac:dyDescent="0.3">
      <c r="E3378" s="162"/>
      <c r="F3378" s="1"/>
      <c r="G3378" s="163"/>
      <c r="H3378" s="1"/>
      <c r="I3378" s="3"/>
      <c r="J3378" s="163"/>
    </row>
    <row r="3379" spans="5:10" x14ac:dyDescent="0.3">
      <c r="E3379" s="162"/>
      <c r="F3379" s="1"/>
      <c r="G3379" s="163"/>
      <c r="H3379" s="1"/>
      <c r="I3379" s="3"/>
      <c r="J3379" s="163"/>
    </row>
    <row r="3380" spans="5:10" x14ac:dyDescent="0.3">
      <c r="E3380" s="162"/>
      <c r="F3380" s="1"/>
      <c r="G3380" s="163"/>
      <c r="H3380" s="1"/>
      <c r="I3380" s="3"/>
      <c r="J3380" s="163"/>
    </row>
    <row r="3381" spans="5:10" x14ac:dyDescent="0.3">
      <c r="E3381" s="162"/>
      <c r="F3381" s="1"/>
      <c r="G3381" s="163"/>
      <c r="H3381" s="1"/>
      <c r="I3381" s="3"/>
      <c r="J3381" s="163"/>
    </row>
    <row r="3382" spans="5:10" x14ac:dyDescent="0.3">
      <c r="E3382" s="162"/>
      <c r="F3382" s="1"/>
      <c r="G3382" s="163"/>
      <c r="H3382" s="1"/>
      <c r="I3382" s="3"/>
      <c r="J3382" s="163"/>
    </row>
    <row r="3383" spans="5:10" x14ac:dyDescent="0.3">
      <c r="E3383" s="162"/>
      <c r="F3383" s="1"/>
      <c r="G3383" s="163"/>
      <c r="H3383" s="1"/>
      <c r="I3383" s="3"/>
      <c r="J3383" s="163"/>
    </row>
    <row r="3384" spans="5:10" x14ac:dyDescent="0.3">
      <c r="E3384" s="162"/>
      <c r="F3384" s="1"/>
      <c r="G3384" s="163"/>
      <c r="H3384" s="1"/>
      <c r="I3384" s="3"/>
      <c r="J3384" s="163"/>
    </row>
    <row r="3385" spans="5:10" x14ac:dyDescent="0.3">
      <c r="E3385" s="162"/>
      <c r="F3385" s="1"/>
      <c r="G3385" s="163"/>
      <c r="H3385" s="1"/>
      <c r="I3385" s="3"/>
      <c r="J3385" s="163"/>
    </row>
    <row r="3386" spans="5:10" x14ac:dyDescent="0.3">
      <c r="E3386" s="162"/>
      <c r="F3386" s="1"/>
      <c r="G3386" s="163"/>
      <c r="H3386" s="1"/>
      <c r="I3386" s="3"/>
      <c r="J3386" s="163"/>
    </row>
    <row r="3387" spans="5:10" x14ac:dyDescent="0.3">
      <c r="E3387" s="162"/>
      <c r="F3387" s="1"/>
      <c r="G3387" s="163"/>
      <c r="H3387" s="1"/>
      <c r="I3387" s="3"/>
      <c r="J3387" s="163"/>
    </row>
    <row r="3388" spans="5:10" x14ac:dyDescent="0.3">
      <c r="E3388" s="162"/>
      <c r="F3388" s="1"/>
      <c r="G3388" s="163"/>
      <c r="H3388" s="1"/>
      <c r="I3388" s="3"/>
      <c r="J3388" s="163"/>
    </row>
    <row r="3389" spans="5:10" x14ac:dyDescent="0.3">
      <c r="E3389" s="162"/>
      <c r="F3389" s="1"/>
      <c r="G3389" s="163"/>
      <c r="H3389" s="1"/>
      <c r="I3389" s="3"/>
      <c r="J3389" s="163"/>
    </row>
    <row r="3390" spans="5:10" x14ac:dyDescent="0.3">
      <c r="E3390" s="162"/>
      <c r="F3390" s="1"/>
      <c r="G3390" s="163"/>
      <c r="H3390" s="1"/>
      <c r="I3390" s="3"/>
      <c r="J3390" s="163"/>
    </row>
    <row r="3391" spans="5:10" x14ac:dyDescent="0.3">
      <c r="E3391" s="162"/>
      <c r="F3391" s="1"/>
      <c r="G3391" s="163"/>
      <c r="H3391" s="1"/>
      <c r="I3391" s="3"/>
      <c r="J3391" s="163"/>
    </row>
    <row r="3392" spans="5:10" x14ac:dyDescent="0.3">
      <c r="E3392" s="162"/>
      <c r="F3392" s="1"/>
      <c r="G3392" s="163"/>
      <c r="H3392" s="1"/>
      <c r="I3392" s="3"/>
      <c r="J3392" s="163"/>
    </row>
    <row r="3393" spans="5:10" x14ac:dyDescent="0.3">
      <c r="E3393" s="162"/>
      <c r="F3393" s="1"/>
      <c r="G3393" s="163"/>
      <c r="H3393" s="1"/>
      <c r="I3393" s="3"/>
      <c r="J3393" s="163"/>
    </row>
    <row r="3394" spans="5:10" x14ac:dyDescent="0.3">
      <c r="E3394" s="162"/>
      <c r="F3394" s="1"/>
      <c r="G3394" s="163"/>
      <c r="H3394" s="1"/>
      <c r="I3394" s="3"/>
      <c r="J3394" s="163"/>
    </row>
    <row r="3395" spans="5:10" x14ac:dyDescent="0.3">
      <c r="E3395" s="162"/>
      <c r="F3395" s="1"/>
      <c r="G3395" s="163"/>
      <c r="H3395" s="1"/>
      <c r="I3395" s="3"/>
      <c r="J3395" s="163"/>
    </row>
    <row r="3396" spans="5:10" x14ac:dyDescent="0.3">
      <c r="E3396" s="162"/>
      <c r="F3396" s="1"/>
      <c r="G3396" s="163"/>
      <c r="H3396" s="1"/>
      <c r="I3396" s="3"/>
      <c r="J3396" s="163"/>
    </row>
    <row r="3397" spans="5:10" x14ac:dyDescent="0.3">
      <c r="E3397" s="162"/>
      <c r="F3397" s="1"/>
      <c r="G3397" s="163"/>
      <c r="H3397" s="1"/>
      <c r="I3397" s="3"/>
      <c r="J3397" s="163"/>
    </row>
    <row r="3398" spans="5:10" x14ac:dyDescent="0.3">
      <c r="E3398" s="162"/>
      <c r="F3398" s="1"/>
      <c r="G3398" s="163"/>
      <c r="H3398" s="1"/>
      <c r="I3398" s="3"/>
      <c r="J3398" s="163"/>
    </row>
    <row r="3399" spans="5:10" x14ac:dyDescent="0.3">
      <c r="E3399" s="162"/>
      <c r="F3399" s="1"/>
      <c r="G3399" s="163"/>
      <c r="H3399" s="1"/>
      <c r="I3399" s="3"/>
      <c r="J3399" s="163"/>
    </row>
    <row r="3400" spans="5:10" x14ac:dyDescent="0.3">
      <c r="E3400" s="162"/>
      <c r="F3400" s="1"/>
      <c r="G3400" s="163"/>
      <c r="H3400" s="1"/>
      <c r="I3400" s="3"/>
      <c r="J3400" s="163"/>
    </row>
    <row r="3401" spans="5:10" x14ac:dyDescent="0.3">
      <c r="E3401" s="162"/>
      <c r="F3401" s="1"/>
      <c r="G3401" s="163"/>
      <c r="H3401" s="1"/>
      <c r="I3401" s="3"/>
      <c r="J3401" s="163"/>
    </row>
    <row r="3402" spans="5:10" x14ac:dyDescent="0.3">
      <c r="E3402" s="162"/>
      <c r="F3402" s="1"/>
      <c r="G3402" s="163"/>
      <c r="H3402" s="1"/>
      <c r="I3402" s="3"/>
      <c r="J3402" s="163"/>
    </row>
    <row r="3403" spans="5:10" x14ac:dyDescent="0.3">
      <c r="E3403" s="162"/>
      <c r="F3403" s="1"/>
      <c r="G3403" s="163"/>
      <c r="H3403" s="1"/>
      <c r="I3403" s="3"/>
      <c r="J3403" s="163"/>
    </row>
    <row r="3404" spans="5:10" x14ac:dyDescent="0.3">
      <c r="E3404" s="162"/>
      <c r="F3404" s="1"/>
      <c r="G3404" s="163"/>
      <c r="H3404" s="1"/>
      <c r="I3404" s="3"/>
      <c r="J3404" s="163"/>
    </row>
    <row r="3405" spans="5:10" x14ac:dyDescent="0.3">
      <c r="E3405" s="162"/>
      <c r="F3405" s="1"/>
      <c r="G3405" s="163"/>
      <c r="H3405" s="1"/>
      <c r="I3405" s="3"/>
      <c r="J3405" s="163"/>
    </row>
    <row r="3406" spans="5:10" x14ac:dyDescent="0.3">
      <c r="E3406" s="162"/>
      <c r="F3406" s="1"/>
      <c r="G3406" s="163"/>
      <c r="H3406" s="1"/>
      <c r="I3406" s="3"/>
      <c r="J3406" s="163"/>
    </row>
    <row r="3407" spans="5:10" x14ac:dyDescent="0.3">
      <c r="E3407" s="162"/>
      <c r="F3407" s="1"/>
      <c r="G3407" s="163"/>
      <c r="H3407" s="1"/>
      <c r="I3407" s="3"/>
      <c r="J3407" s="163"/>
    </row>
    <row r="3408" spans="5:10" x14ac:dyDescent="0.3">
      <c r="E3408" s="162"/>
      <c r="F3408" s="1"/>
      <c r="G3408" s="163"/>
      <c r="H3408" s="1"/>
      <c r="I3408" s="3"/>
      <c r="J3408" s="163"/>
    </row>
    <row r="3409" spans="5:10" x14ac:dyDescent="0.3">
      <c r="E3409" s="162"/>
      <c r="F3409" s="1"/>
      <c r="G3409" s="163"/>
      <c r="H3409" s="1"/>
      <c r="I3409" s="3"/>
      <c r="J3409" s="163"/>
    </row>
    <row r="3410" spans="5:10" x14ac:dyDescent="0.3">
      <c r="E3410" s="162"/>
      <c r="F3410" s="1"/>
      <c r="G3410" s="163"/>
      <c r="H3410" s="1"/>
      <c r="I3410" s="3"/>
      <c r="J3410" s="163"/>
    </row>
    <row r="3411" spans="5:10" x14ac:dyDescent="0.3">
      <c r="E3411" s="162"/>
      <c r="F3411" s="1"/>
      <c r="G3411" s="163"/>
      <c r="H3411" s="1"/>
      <c r="I3411" s="3"/>
      <c r="J3411" s="163"/>
    </row>
    <row r="3412" spans="5:10" x14ac:dyDescent="0.3">
      <c r="E3412" s="162"/>
      <c r="F3412" s="1"/>
      <c r="G3412" s="163"/>
      <c r="H3412" s="1"/>
      <c r="I3412" s="3"/>
      <c r="J3412" s="163"/>
    </row>
    <row r="3413" spans="5:10" x14ac:dyDescent="0.3">
      <c r="E3413" s="162"/>
      <c r="F3413" s="1"/>
      <c r="G3413" s="163"/>
      <c r="H3413" s="1"/>
      <c r="I3413" s="3"/>
      <c r="J3413" s="163"/>
    </row>
    <row r="3414" spans="5:10" x14ac:dyDescent="0.3">
      <c r="E3414" s="162"/>
      <c r="F3414" s="1"/>
      <c r="G3414" s="163"/>
      <c r="H3414" s="1"/>
      <c r="I3414" s="3"/>
      <c r="J3414" s="163"/>
    </row>
    <row r="3415" spans="5:10" x14ac:dyDescent="0.3">
      <c r="E3415" s="162"/>
      <c r="F3415" s="1"/>
      <c r="G3415" s="163"/>
      <c r="H3415" s="1"/>
      <c r="I3415" s="3"/>
      <c r="J3415" s="163"/>
    </row>
    <row r="3416" spans="5:10" x14ac:dyDescent="0.3">
      <c r="E3416" s="162"/>
      <c r="F3416" s="1"/>
      <c r="G3416" s="163"/>
      <c r="H3416" s="1"/>
      <c r="I3416" s="3"/>
      <c r="J3416" s="163"/>
    </row>
    <row r="3417" spans="5:10" x14ac:dyDescent="0.3">
      <c r="E3417" s="162"/>
      <c r="F3417" s="1"/>
      <c r="G3417" s="163"/>
      <c r="H3417" s="1"/>
      <c r="I3417" s="3"/>
      <c r="J3417" s="163"/>
    </row>
    <row r="3418" spans="5:10" x14ac:dyDescent="0.3">
      <c r="E3418" s="162"/>
      <c r="F3418" s="1"/>
      <c r="G3418" s="163"/>
      <c r="H3418" s="1"/>
      <c r="I3418" s="3"/>
      <c r="J3418" s="163"/>
    </row>
    <row r="3419" spans="5:10" x14ac:dyDescent="0.3">
      <c r="E3419" s="162"/>
      <c r="F3419" s="1"/>
      <c r="G3419" s="163"/>
      <c r="H3419" s="1"/>
      <c r="I3419" s="3"/>
      <c r="J3419" s="163"/>
    </row>
    <row r="3420" spans="5:10" x14ac:dyDescent="0.3">
      <c r="E3420" s="162"/>
      <c r="F3420" s="1"/>
      <c r="G3420" s="163"/>
      <c r="H3420" s="1"/>
      <c r="I3420" s="3"/>
      <c r="J3420" s="163"/>
    </row>
    <row r="3421" spans="5:10" x14ac:dyDescent="0.3">
      <c r="E3421" s="162"/>
      <c r="F3421" s="1"/>
      <c r="G3421" s="163"/>
      <c r="H3421" s="1"/>
      <c r="I3421" s="3"/>
      <c r="J3421" s="163"/>
    </row>
    <row r="3422" spans="5:10" x14ac:dyDescent="0.3">
      <c r="E3422" s="162"/>
      <c r="F3422" s="1"/>
      <c r="G3422" s="163"/>
      <c r="H3422" s="1"/>
      <c r="I3422" s="3"/>
      <c r="J3422" s="163"/>
    </row>
    <row r="3423" spans="5:10" x14ac:dyDescent="0.3">
      <c r="E3423" s="162"/>
      <c r="F3423" s="1"/>
      <c r="G3423" s="163"/>
      <c r="H3423" s="1"/>
      <c r="I3423" s="3"/>
      <c r="J3423" s="163"/>
    </row>
    <row r="3424" spans="5:10" x14ac:dyDescent="0.3">
      <c r="E3424" s="162"/>
      <c r="F3424" s="1"/>
      <c r="G3424" s="163"/>
      <c r="H3424" s="1"/>
      <c r="I3424" s="3"/>
      <c r="J3424" s="163"/>
    </row>
    <row r="3425" spans="5:10" x14ac:dyDescent="0.3">
      <c r="E3425" s="162"/>
      <c r="F3425" s="1"/>
      <c r="G3425" s="163"/>
      <c r="H3425" s="1"/>
      <c r="I3425" s="3"/>
      <c r="J3425" s="163"/>
    </row>
    <row r="3426" spans="5:10" x14ac:dyDescent="0.3">
      <c r="E3426" s="162"/>
      <c r="F3426" s="1"/>
      <c r="G3426" s="163"/>
      <c r="H3426" s="1"/>
      <c r="I3426" s="3"/>
      <c r="J3426" s="163"/>
    </row>
    <row r="3427" spans="5:10" x14ac:dyDescent="0.3">
      <c r="E3427" s="162"/>
      <c r="F3427" s="1"/>
      <c r="G3427" s="163"/>
      <c r="H3427" s="1"/>
      <c r="I3427" s="3"/>
      <c r="J3427" s="163"/>
    </row>
    <row r="3428" spans="5:10" x14ac:dyDescent="0.3">
      <c r="E3428" s="162"/>
      <c r="F3428" s="1"/>
      <c r="G3428" s="163"/>
      <c r="H3428" s="1"/>
      <c r="I3428" s="3"/>
      <c r="J3428" s="163"/>
    </row>
    <row r="3429" spans="5:10" x14ac:dyDescent="0.3">
      <c r="E3429" s="162"/>
      <c r="F3429" s="1"/>
      <c r="G3429" s="163"/>
      <c r="H3429" s="1"/>
      <c r="I3429" s="3"/>
      <c r="J3429" s="163"/>
    </row>
    <row r="3430" spans="5:10" x14ac:dyDescent="0.3">
      <c r="E3430" s="162"/>
      <c r="F3430" s="1"/>
      <c r="G3430" s="163"/>
      <c r="H3430" s="1"/>
      <c r="I3430" s="3"/>
      <c r="J3430" s="163"/>
    </row>
    <row r="3431" spans="5:10" x14ac:dyDescent="0.3">
      <c r="E3431" s="162"/>
      <c r="F3431" s="1"/>
      <c r="G3431" s="163"/>
      <c r="H3431" s="1"/>
      <c r="I3431" s="3"/>
      <c r="J3431" s="163"/>
    </row>
    <row r="3432" spans="5:10" x14ac:dyDescent="0.3">
      <c r="E3432" s="162"/>
      <c r="F3432" s="1"/>
      <c r="G3432" s="163"/>
      <c r="H3432" s="1"/>
      <c r="I3432" s="3"/>
      <c r="J3432" s="163"/>
    </row>
    <row r="3433" spans="5:10" x14ac:dyDescent="0.3">
      <c r="E3433" s="162"/>
      <c r="F3433" s="1"/>
      <c r="G3433" s="163"/>
      <c r="H3433" s="1"/>
      <c r="I3433" s="3"/>
      <c r="J3433" s="163"/>
    </row>
    <row r="3434" spans="5:10" x14ac:dyDescent="0.3">
      <c r="E3434" s="162"/>
      <c r="F3434" s="1"/>
      <c r="G3434" s="163"/>
      <c r="H3434" s="1"/>
      <c r="I3434" s="3"/>
      <c r="J3434" s="163"/>
    </row>
    <row r="3435" spans="5:10" x14ac:dyDescent="0.3">
      <c r="E3435" s="162"/>
      <c r="F3435" s="1"/>
      <c r="G3435" s="163"/>
      <c r="H3435" s="1"/>
      <c r="I3435" s="3"/>
      <c r="J3435" s="163"/>
    </row>
    <row r="3436" spans="5:10" x14ac:dyDescent="0.3">
      <c r="E3436" s="162"/>
      <c r="F3436" s="1"/>
      <c r="G3436" s="163"/>
      <c r="H3436" s="1"/>
      <c r="I3436" s="3"/>
      <c r="J3436" s="163"/>
    </row>
    <row r="3437" spans="5:10" x14ac:dyDescent="0.3">
      <c r="E3437" s="162"/>
      <c r="F3437" s="1"/>
      <c r="G3437" s="163"/>
      <c r="H3437" s="1"/>
      <c r="I3437" s="3"/>
      <c r="J3437" s="163"/>
    </row>
    <row r="3438" spans="5:10" x14ac:dyDescent="0.3">
      <c r="E3438" s="162"/>
      <c r="F3438" s="1"/>
      <c r="G3438" s="163"/>
      <c r="H3438" s="1"/>
      <c r="I3438" s="3"/>
      <c r="J3438" s="163"/>
    </row>
    <row r="3439" spans="5:10" x14ac:dyDescent="0.3">
      <c r="E3439" s="162"/>
      <c r="F3439" s="1"/>
      <c r="G3439" s="163"/>
      <c r="H3439" s="1"/>
      <c r="I3439" s="3"/>
      <c r="J3439" s="163"/>
    </row>
    <row r="3440" spans="5:10" x14ac:dyDescent="0.3">
      <c r="E3440" s="162"/>
      <c r="F3440" s="1"/>
      <c r="G3440" s="163"/>
      <c r="H3440" s="1"/>
      <c r="I3440" s="3"/>
      <c r="J3440" s="163"/>
    </row>
    <row r="3441" spans="5:10" x14ac:dyDescent="0.3">
      <c r="E3441" s="162"/>
      <c r="F3441" s="1"/>
      <c r="G3441" s="163"/>
      <c r="H3441" s="1"/>
      <c r="I3441" s="3"/>
      <c r="J3441" s="163"/>
    </row>
    <row r="3442" spans="5:10" x14ac:dyDescent="0.3">
      <c r="E3442" s="162"/>
      <c r="F3442" s="1"/>
      <c r="G3442" s="163"/>
      <c r="H3442" s="1"/>
      <c r="I3442" s="3"/>
      <c r="J3442" s="163"/>
    </row>
    <row r="3443" spans="5:10" x14ac:dyDescent="0.3">
      <c r="E3443" s="162"/>
      <c r="F3443" s="1"/>
      <c r="G3443" s="163"/>
      <c r="H3443" s="1"/>
      <c r="I3443" s="3"/>
      <c r="J3443" s="163"/>
    </row>
    <row r="3444" spans="5:10" x14ac:dyDescent="0.3">
      <c r="E3444" s="162"/>
      <c r="F3444" s="1"/>
      <c r="G3444" s="163"/>
      <c r="H3444" s="1"/>
      <c r="I3444" s="3"/>
      <c r="J3444" s="163"/>
    </row>
    <row r="3445" spans="5:10" x14ac:dyDescent="0.3">
      <c r="E3445" s="162"/>
      <c r="F3445" s="1"/>
      <c r="G3445" s="163"/>
      <c r="H3445" s="1"/>
      <c r="I3445" s="3"/>
      <c r="J3445" s="163"/>
    </row>
    <row r="3446" spans="5:10" x14ac:dyDescent="0.3">
      <c r="E3446" s="162"/>
      <c r="F3446" s="1"/>
      <c r="G3446" s="163"/>
      <c r="H3446" s="1"/>
      <c r="I3446" s="3"/>
      <c r="J3446" s="163"/>
    </row>
    <row r="3447" spans="5:10" x14ac:dyDescent="0.3">
      <c r="E3447" s="162"/>
      <c r="F3447" s="1"/>
      <c r="G3447" s="163"/>
      <c r="H3447" s="1"/>
      <c r="I3447" s="3"/>
      <c r="J3447" s="163"/>
    </row>
    <row r="3448" spans="5:10" x14ac:dyDescent="0.3">
      <c r="E3448" s="162"/>
      <c r="F3448" s="1"/>
      <c r="G3448" s="163"/>
      <c r="H3448" s="1"/>
      <c r="I3448" s="3"/>
      <c r="J3448" s="163"/>
    </row>
    <row r="3449" spans="5:10" x14ac:dyDescent="0.3">
      <c r="E3449" s="162"/>
      <c r="F3449" s="1"/>
      <c r="G3449" s="163"/>
      <c r="H3449" s="1"/>
      <c r="I3449" s="3"/>
      <c r="J3449" s="163"/>
    </row>
    <row r="3450" spans="5:10" x14ac:dyDescent="0.3">
      <c r="E3450" s="162"/>
      <c r="F3450" s="1"/>
      <c r="G3450" s="163"/>
      <c r="H3450" s="1"/>
      <c r="I3450" s="3"/>
      <c r="J3450" s="163"/>
    </row>
    <row r="3451" spans="5:10" x14ac:dyDescent="0.3">
      <c r="E3451" s="162"/>
      <c r="F3451" s="1"/>
      <c r="G3451" s="163"/>
      <c r="H3451" s="1"/>
      <c r="I3451" s="3"/>
      <c r="J3451" s="163"/>
    </row>
    <row r="3452" spans="5:10" x14ac:dyDescent="0.3">
      <c r="E3452" s="162"/>
      <c r="F3452" s="1"/>
      <c r="G3452" s="163"/>
      <c r="H3452" s="1"/>
      <c r="I3452" s="3"/>
      <c r="J3452" s="163"/>
    </row>
    <row r="3453" spans="5:10" x14ac:dyDescent="0.3">
      <c r="E3453" s="162"/>
      <c r="F3453" s="1"/>
      <c r="G3453" s="163"/>
      <c r="H3453" s="1"/>
      <c r="I3453" s="3"/>
      <c r="J3453" s="163"/>
    </row>
    <row r="3454" spans="5:10" x14ac:dyDescent="0.3">
      <c r="E3454" s="162"/>
      <c r="F3454" s="1"/>
      <c r="G3454" s="163"/>
      <c r="H3454" s="1"/>
      <c r="I3454" s="3"/>
      <c r="J3454" s="163"/>
    </row>
    <row r="3455" spans="5:10" x14ac:dyDescent="0.3">
      <c r="E3455" s="162"/>
      <c r="F3455" s="1"/>
      <c r="G3455" s="163"/>
      <c r="H3455" s="1"/>
      <c r="I3455" s="3"/>
      <c r="J3455" s="163"/>
    </row>
    <row r="3456" spans="5:10" x14ac:dyDescent="0.3">
      <c r="E3456" s="162"/>
      <c r="F3456" s="1"/>
      <c r="G3456" s="163"/>
      <c r="H3456" s="1"/>
      <c r="I3456" s="3"/>
      <c r="J3456" s="163"/>
    </row>
    <row r="3457" spans="5:10" x14ac:dyDescent="0.3">
      <c r="E3457" s="162"/>
      <c r="F3457" s="1"/>
      <c r="G3457" s="163"/>
      <c r="H3457" s="1"/>
      <c r="I3457" s="3"/>
      <c r="J3457" s="163"/>
    </row>
    <row r="3458" spans="5:10" x14ac:dyDescent="0.3">
      <c r="E3458" s="162"/>
      <c r="F3458" s="1"/>
      <c r="G3458" s="163"/>
      <c r="H3458" s="1"/>
      <c r="I3458" s="3"/>
      <c r="J3458" s="163"/>
    </row>
    <row r="3459" spans="5:10" x14ac:dyDescent="0.3">
      <c r="E3459" s="162"/>
      <c r="F3459" s="1"/>
      <c r="G3459" s="163"/>
      <c r="H3459" s="1"/>
      <c r="I3459" s="3"/>
      <c r="J3459" s="163"/>
    </row>
    <row r="3460" spans="5:10" x14ac:dyDescent="0.3">
      <c r="E3460" s="162"/>
      <c r="F3460" s="1"/>
      <c r="G3460" s="163"/>
      <c r="H3460" s="1"/>
      <c r="I3460" s="3"/>
      <c r="J3460" s="163"/>
    </row>
    <row r="3461" spans="5:10" x14ac:dyDescent="0.3">
      <c r="E3461" s="162"/>
      <c r="F3461" s="1"/>
      <c r="G3461" s="163"/>
      <c r="H3461" s="1"/>
      <c r="I3461" s="3"/>
      <c r="J3461" s="163"/>
    </row>
    <row r="3462" spans="5:10" x14ac:dyDescent="0.3">
      <c r="E3462" s="162"/>
      <c r="F3462" s="1"/>
      <c r="G3462" s="163"/>
      <c r="H3462" s="1"/>
      <c r="I3462" s="3"/>
      <c r="J3462" s="163"/>
    </row>
    <row r="3463" spans="5:10" x14ac:dyDescent="0.3">
      <c r="E3463" s="162"/>
      <c r="F3463" s="1"/>
      <c r="G3463" s="163"/>
      <c r="H3463" s="1"/>
      <c r="I3463" s="3"/>
      <c r="J3463" s="163"/>
    </row>
    <row r="3464" spans="5:10" x14ac:dyDescent="0.3">
      <c r="E3464" s="162"/>
      <c r="F3464" s="1"/>
      <c r="G3464" s="163"/>
      <c r="H3464" s="1"/>
      <c r="I3464" s="3"/>
      <c r="J3464" s="163"/>
    </row>
    <row r="3465" spans="5:10" x14ac:dyDescent="0.3">
      <c r="E3465" s="162"/>
      <c r="F3465" s="1"/>
      <c r="G3465" s="163"/>
      <c r="H3465" s="1"/>
      <c r="I3465" s="3"/>
      <c r="J3465" s="163"/>
    </row>
    <row r="3466" spans="5:10" x14ac:dyDescent="0.3">
      <c r="E3466" s="162"/>
      <c r="F3466" s="1"/>
      <c r="G3466" s="163"/>
      <c r="H3466" s="1"/>
      <c r="I3466" s="3"/>
      <c r="J3466" s="163"/>
    </row>
    <row r="3467" spans="5:10" x14ac:dyDescent="0.3">
      <c r="E3467" s="162"/>
      <c r="F3467" s="1"/>
      <c r="G3467" s="163"/>
      <c r="H3467" s="1"/>
      <c r="I3467" s="3"/>
      <c r="J3467" s="163"/>
    </row>
    <row r="3468" spans="5:10" x14ac:dyDescent="0.3">
      <c r="E3468" s="162"/>
      <c r="F3468" s="1"/>
      <c r="G3468" s="163"/>
      <c r="H3468" s="1"/>
      <c r="I3468" s="3"/>
      <c r="J3468" s="163"/>
    </row>
    <row r="3469" spans="5:10" x14ac:dyDescent="0.3">
      <c r="E3469" s="162"/>
      <c r="F3469" s="1"/>
      <c r="G3469" s="163"/>
      <c r="H3469" s="1"/>
      <c r="I3469" s="3"/>
      <c r="J3469" s="163"/>
    </row>
    <row r="3470" spans="5:10" x14ac:dyDescent="0.3">
      <c r="E3470" s="162"/>
      <c r="F3470" s="1"/>
      <c r="G3470" s="163"/>
      <c r="H3470" s="1"/>
      <c r="I3470" s="3"/>
      <c r="J3470" s="163"/>
    </row>
    <row r="3471" spans="5:10" x14ac:dyDescent="0.3">
      <c r="E3471" s="162"/>
      <c r="F3471" s="1"/>
      <c r="G3471" s="163"/>
      <c r="H3471" s="1"/>
      <c r="I3471" s="3"/>
      <c r="J3471" s="163"/>
    </row>
    <row r="3472" spans="5:10" x14ac:dyDescent="0.3">
      <c r="E3472" s="162"/>
      <c r="F3472" s="1"/>
      <c r="G3472" s="163"/>
      <c r="H3472" s="1"/>
      <c r="I3472" s="3"/>
      <c r="J3472" s="163"/>
    </row>
    <row r="3473" spans="5:10" x14ac:dyDescent="0.3">
      <c r="E3473" s="162"/>
      <c r="F3473" s="1"/>
      <c r="G3473" s="163"/>
      <c r="H3473" s="1"/>
      <c r="I3473" s="3"/>
      <c r="J3473" s="163"/>
    </row>
    <row r="3474" spans="5:10" x14ac:dyDescent="0.3">
      <c r="E3474" s="162"/>
      <c r="F3474" s="1"/>
      <c r="G3474" s="163"/>
      <c r="H3474" s="1"/>
      <c r="I3474" s="3"/>
      <c r="J3474" s="163"/>
    </row>
    <row r="3475" spans="5:10" x14ac:dyDescent="0.3">
      <c r="E3475" s="162"/>
      <c r="F3475" s="1"/>
      <c r="G3475" s="163"/>
      <c r="H3475" s="1"/>
      <c r="I3475" s="3"/>
      <c r="J3475" s="163"/>
    </row>
    <row r="3476" spans="5:10" x14ac:dyDescent="0.3">
      <c r="E3476" s="162"/>
      <c r="F3476" s="1"/>
      <c r="G3476" s="163"/>
      <c r="H3476" s="1"/>
      <c r="I3476" s="3"/>
      <c r="J3476" s="163"/>
    </row>
    <row r="3477" spans="5:10" x14ac:dyDescent="0.3">
      <c r="E3477" s="162"/>
      <c r="F3477" s="1"/>
      <c r="G3477" s="163"/>
      <c r="H3477" s="1"/>
      <c r="I3477" s="3"/>
      <c r="J3477" s="163"/>
    </row>
    <row r="3478" spans="5:10" x14ac:dyDescent="0.3">
      <c r="E3478" s="162"/>
      <c r="F3478" s="1"/>
      <c r="G3478" s="163"/>
      <c r="H3478" s="1"/>
      <c r="I3478" s="3"/>
      <c r="J3478" s="163"/>
    </row>
    <row r="3479" spans="5:10" x14ac:dyDescent="0.3">
      <c r="E3479" s="162"/>
      <c r="F3479" s="1"/>
      <c r="G3479" s="163"/>
      <c r="H3479" s="1"/>
      <c r="I3479" s="3"/>
      <c r="J3479" s="163"/>
    </row>
    <row r="3480" spans="5:10" x14ac:dyDescent="0.3">
      <c r="E3480" s="162"/>
      <c r="F3480" s="1"/>
      <c r="G3480" s="163"/>
      <c r="H3480" s="1"/>
      <c r="I3480" s="3"/>
      <c r="J3480" s="163"/>
    </row>
    <row r="3481" spans="5:10" x14ac:dyDescent="0.3">
      <c r="E3481" s="162"/>
      <c r="F3481" s="1"/>
      <c r="G3481" s="163"/>
      <c r="H3481" s="1"/>
      <c r="I3481" s="3"/>
      <c r="J3481" s="163"/>
    </row>
    <row r="3482" spans="5:10" x14ac:dyDescent="0.3">
      <c r="E3482" s="162"/>
      <c r="F3482" s="1"/>
      <c r="G3482" s="163"/>
      <c r="H3482" s="1"/>
      <c r="I3482" s="3"/>
      <c r="J3482" s="163"/>
    </row>
    <row r="3483" spans="5:10" x14ac:dyDescent="0.3">
      <c r="E3483" s="162"/>
      <c r="F3483" s="1"/>
      <c r="G3483" s="163"/>
      <c r="H3483" s="1"/>
      <c r="I3483" s="3"/>
      <c r="J3483" s="163"/>
    </row>
    <row r="3484" spans="5:10" x14ac:dyDescent="0.3">
      <c r="E3484" s="162"/>
      <c r="F3484" s="1"/>
      <c r="G3484" s="163"/>
      <c r="H3484" s="1"/>
      <c r="I3484" s="3"/>
      <c r="J3484" s="163"/>
    </row>
    <row r="3485" spans="5:10" x14ac:dyDescent="0.3">
      <c r="E3485" s="162"/>
      <c r="F3485" s="1"/>
      <c r="G3485" s="163"/>
      <c r="H3485" s="1"/>
      <c r="I3485" s="3"/>
      <c r="J3485" s="163"/>
    </row>
    <row r="3486" spans="5:10" x14ac:dyDescent="0.3">
      <c r="E3486" s="162"/>
      <c r="F3486" s="1"/>
      <c r="G3486" s="163"/>
      <c r="H3486" s="1"/>
      <c r="I3486" s="3"/>
      <c r="J3486" s="163"/>
    </row>
    <row r="3487" spans="5:10" x14ac:dyDescent="0.3">
      <c r="E3487" s="162"/>
      <c r="F3487" s="1"/>
      <c r="G3487" s="163"/>
      <c r="H3487" s="1"/>
      <c r="I3487" s="3"/>
      <c r="J3487" s="163"/>
    </row>
    <row r="3488" spans="5:10" x14ac:dyDescent="0.3">
      <c r="E3488" s="162"/>
      <c r="F3488" s="1"/>
      <c r="G3488" s="163"/>
      <c r="H3488" s="1"/>
      <c r="I3488" s="3"/>
      <c r="J3488" s="163"/>
    </row>
    <row r="3489" spans="5:10" x14ac:dyDescent="0.3">
      <c r="E3489" s="162"/>
      <c r="F3489" s="1"/>
      <c r="G3489" s="163"/>
      <c r="H3489" s="1"/>
      <c r="I3489" s="3"/>
      <c r="J3489" s="163"/>
    </row>
    <row r="3490" spans="5:10" x14ac:dyDescent="0.3">
      <c r="E3490" s="162"/>
      <c r="F3490" s="1"/>
      <c r="G3490" s="163"/>
      <c r="H3490" s="1"/>
      <c r="I3490" s="3"/>
      <c r="J3490" s="163"/>
    </row>
    <row r="3491" spans="5:10" x14ac:dyDescent="0.3">
      <c r="E3491" s="162"/>
      <c r="F3491" s="1"/>
      <c r="G3491" s="163"/>
      <c r="H3491" s="1"/>
      <c r="I3491" s="3"/>
      <c r="J3491" s="163"/>
    </row>
    <row r="3492" spans="5:10" x14ac:dyDescent="0.3">
      <c r="E3492" s="162"/>
      <c r="F3492" s="1"/>
      <c r="G3492" s="163"/>
      <c r="H3492" s="1"/>
      <c r="I3492" s="3"/>
      <c r="J3492" s="163"/>
    </row>
    <row r="3493" spans="5:10" x14ac:dyDescent="0.3">
      <c r="E3493" s="162"/>
      <c r="F3493" s="1"/>
      <c r="G3493" s="163"/>
      <c r="H3493" s="1"/>
      <c r="I3493" s="3"/>
      <c r="J3493" s="163"/>
    </row>
    <row r="3494" spans="5:10" x14ac:dyDescent="0.3">
      <c r="E3494" s="162"/>
      <c r="F3494" s="1"/>
      <c r="G3494" s="163"/>
      <c r="H3494" s="1"/>
      <c r="I3494" s="3"/>
      <c r="J3494" s="163"/>
    </row>
    <row r="3495" spans="5:10" x14ac:dyDescent="0.3">
      <c r="E3495" s="162"/>
      <c r="F3495" s="1"/>
      <c r="G3495" s="163"/>
      <c r="H3495" s="1"/>
      <c r="I3495" s="3"/>
      <c r="J3495" s="163"/>
    </row>
    <row r="3496" spans="5:10" x14ac:dyDescent="0.3">
      <c r="E3496" s="162"/>
      <c r="F3496" s="1"/>
      <c r="G3496" s="163"/>
      <c r="H3496" s="1"/>
      <c r="I3496" s="3"/>
      <c r="J3496" s="163"/>
    </row>
    <row r="3497" spans="5:10" x14ac:dyDescent="0.3">
      <c r="E3497" s="162"/>
      <c r="F3497" s="1"/>
      <c r="G3497" s="163"/>
      <c r="H3497" s="1"/>
      <c r="I3497" s="3"/>
      <c r="J3497" s="163"/>
    </row>
    <row r="3498" spans="5:10" x14ac:dyDescent="0.3">
      <c r="E3498" s="162"/>
      <c r="F3498" s="1"/>
      <c r="G3498" s="163"/>
      <c r="H3498" s="1"/>
      <c r="I3498" s="3"/>
      <c r="J3498" s="163"/>
    </row>
    <row r="3499" spans="5:10" x14ac:dyDescent="0.3">
      <c r="E3499" s="162"/>
      <c r="F3499" s="1"/>
      <c r="G3499" s="163"/>
      <c r="H3499" s="1"/>
      <c r="I3499" s="3"/>
      <c r="J3499" s="163"/>
    </row>
    <row r="3500" spans="5:10" x14ac:dyDescent="0.3">
      <c r="E3500" s="162"/>
      <c r="F3500" s="1"/>
      <c r="G3500" s="163"/>
      <c r="H3500" s="1"/>
      <c r="I3500" s="3"/>
      <c r="J3500" s="163"/>
    </row>
    <row r="3501" spans="5:10" x14ac:dyDescent="0.3">
      <c r="E3501" s="162"/>
      <c r="F3501" s="1"/>
      <c r="G3501" s="163"/>
      <c r="H3501" s="1"/>
      <c r="I3501" s="3"/>
      <c r="J3501" s="163"/>
    </row>
    <row r="3502" spans="5:10" x14ac:dyDescent="0.3">
      <c r="E3502" s="162"/>
      <c r="F3502" s="1"/>
      <c r="G3502" s="163"/>
      <c r="H3502" s="1"/>
      <c r="I3502" s="3"/>
      <c r="J3502" s="163"/>
    </row>
    <row r="3503" spans="5:10" x14ac:dyDescent="0.3">
      <c r="E3503" s="162"/>
      <c r="F3503" s="1"/>
      <c r="G3503" s="163"/>
      <c r="H3503" s="1"/>
      <c r="I3503" s="3"/>
      <c r="J3503" s="163"/>
    </row>
    <row r="3504" spans="5:10" x14ac:dyDescent="0.3">
      <c r="E3504" s="162"/>
      <c r="F3504" s="1"/>
      <c r="G3504" s="163"/>
      <c r="H3504" s="1"/>
      <c r="I3504" s="3"/>
      <c r="J3504" s="163"/>
    </row>
    <row r="3505" spans="5:10" x14ac:dyDescent="0.3">
      <c r="E3505" s="162"/>
      <c r="F3505" s="1"/>
      <c r="G3505" s="163"/>
      <c r="H3505" s="1"/>
      <c r="I3505" s="3"/>
      <c r="J3505" s="163"/>
    </row>
    <row r="3506" spans="5:10" x14ac:dyDescent="0.3">
      <c r="E3506" s="162"/>
      <c r="F3506" s="1"/>
      <c r="G3506" s="163"/>
      <c r="H3506" s="1"/>
      <c r="I3506" s="3"/>
      <c r="J3506" s="163"/>
    </row>
    <row r="3507" spans="5:10" x14ac:dyDescent="0.3">
      <c r="E3507" s="162"/>
      <c r="F3507" s="1"/>
      <c r="G3507" s="163"/>
      <c r="H3507" s="1"/>
      <c r="I3507" s="3"/>
      <c r="J3507" s="163"/>
    </row>
    <row r="3508" spans="5:10" x14ac:dyDescent="0.3">
      <c r="E3508" s="162"/>
      <c r="F3508" s="1"/>
      <c r="G3508" s="163"/>
      <c r="H3508" s="1"/>
      <c r="I3508" s="3"/>
      <c r="J3508" s="163"/>
    </row>
    <row r="3509" spans="5:10" x14ac:dyDescent="0.3">
      <c r="E3509" s="162"/>
      <c r="F3509" s="1"/>
      <c r="G3509" s="163"/>
      <c r="H3509" s="1"/>
      <c r="I3509" s="3"/>
      <c r="J3509" s="163"/>
    </row>
    <row r="3510" spans="5:10" x14ac:dyDescent="0.3">
      <c r="E3510" s="162"/>
      <c r="F3510" s="1"/>
      <c r="G3510" s="163"/>
      <c r="H3510" s="1"/>
      <c r="I3510" s="3"/>
      <c r="J3510" s="163"/>
    </row>
    <row r="3511" spans="5:10" x14ac:dyDescent="0.3">
      <c r="E3511" s="162"/>
      <c r="F3511" s="1"/>
      <c r="G3511" s="163"/>
      <c r="H3511" s="1"/>
      <c r="I3511" s="3"/>
      <c r="J3511" s="163"/>
    </row>
    <row r="3512" spans="5:10" x14ac:dyDescent="0.3">
      <c r="E3512" s="162"/>
      <c r="F3512" s="1"/>
      <c r="G3512" s="163"/>
      <c r="H3512" s="1"/>
      <c r="I3512" s="3"/>
      <c r="J3512" s="163"/>
    </row>
    <row r="3513" spans="5:10" x14ac:dyDescent="0.3">
      <c r="E3513" s="162"/>
      <c r="F3513" s="1"/>
      <c r="G3513" s="163"/>
      <c r="H3513" s="1"/>
      <c r="I3513" s="3"/>
      <c r="J3513" s="163"/>
    </row>
    <row r="3514" spans="5:10" x14ac:dyDescent="0.3">
      <c r="E3514" s="162"/>
      <c r="F3514" s="1"/>
      <c r="G3514" s="163"/>
      <c r="H3514" s="1"/>
      <c r="I3514" s="3"/>
      <c r="J3514" s="163"/>
    </row>
    <row r="3515" spans="5:10" x14ac:dyDescent="0.3">
      <c r="E3515" s="162"/>
      <c r="F3515" s="1"/>
      <c r="G3515" s="163"/>
      <c r="H3515" s="1"/>
      <c r="I3515" s="3"/>
      <c r="J3515" s="163"/>
    </row>
    <row r="3516" spans="5:10" x14ac:dyDescent="0.3">
      <c r="E3516" s="162"/>
      <c r="F3516" s="1"/>
      <c r="G3516" s="163"/>
      <c r="H3516" s="1"/>
      <c r="I3516" s="3"/>
      <c r="J3516" s="163"/>
    </row>
    <row r="3517" spans="5:10" x14ac:dyDescent="0.3">
      <c r="E3517" s="162"/>
      <c r="F3517" s="1"/>
      <c r="G3517" s="163"/>
      <c r="H3517" s="1"/>
      <c r="I3517" s="3"/>
      <c r="J3517" s="163"/>
    </row>
    <row r="3518" spans="5:10" x14ac:dyDescent="0.3">
      <c r="E3518" s="162"/>
      <c r="F3518" s="1"/>
      <c r="G3518" s="163"/>
      <c r="H3518" s="1"/>
      <c r="I3518" s="3"/>
      <c r="J3518" s="163"/>
    </row>
    <row r="3519" spans="5:10" x14ac:dyDescent="0.3">
      <c r="E3519" s="162"/>
      <c r="F3519" s="1"/>
      <c r="G3519" s="163"/>
      <c r="H3519" s="1"/>
      <c r="I3519" s="3"/>
      <c r="J3519" s="163"/>
    </row>
    <row r="3520" spans="5:10" x14ac:dyDescent="0.3">
      <c r="E3520" s="162"/>
      <c r="F3520" s="1"/>
      <c r="G3520" s="163"/>
      <c r="H3520" s="1"/>
      <c r="I3520" s="3"/>
      <c r="J3520" s="163"/>
    </row>
    <row r="3521" spans="5:10" x14ac:dyDescent="0.3">
      <c r="E3521" s="162"/>
      <c r="F3521" s="1"/>
      <c r="G3521" s="163"/>
      <c r="H3521" s="1"/>
      <c r="I3521" s="3"/>
      <c r="J3521" s="163"/>
    </row>
    <row r="3522" spans="5:10" x14ac:dyDescent="0.3">
      <c r="E3522" s="162"/>
      <c r="F3522" s="1"/>
      <c r="G3522" s="163"/>
      <c r="H3522" s="1"/>
      <c r="I3522" s="3"/>
      <c r="J3522" s="163"/>
    </row>
    <row r="3523" spans="5:10" x14ac:dyDescent="0.3">
      <c r="E3523" s="162"/>
      <c r="F3523" s="1"/>
      <c r="G3523" s="163"/>
      <c r="H3523" s="1"/>
      <c r="I3523" s="3"/>
      <c r="J3523" s="163"/>
    </row>
    <row r="3524" spans="5:10" x14ac:dyDescent="0.3">
      <c r="E3524" s="162"/>
      <c r="F3524" s="1"/>
      <c r="G3524" s="163"/>
      <c r="H3524" s="1"/>
      <c r="I3524" s="3"/>
      <c r="J3524" s="163"/>
    </row>
    <row r="3525" spans="5:10" x14ac:dyDescent="0.3">
      <c r="E3525" s="162"/>
      <c r="F3525" s="1"/>
      <c r="G3525" s="163"/>
      <c r="H3525" s="1"/>
      <c r="I3525" s="3"/>
      <c r="J3525" s="163"/>
    </row>
    <row r="3526" spans="5:10" x14ac:dyDescent="0.3">
      <c r="E3526" s="162"/>
      <c r="F3526" s="1"/>
      <c r="G3526" s="163"/>
      <c r="H3526" s="1"/>
      <c r="I3526" s="3"/>
      <c r="J3526" s="163"/>
    </row>
    <row r="3527" spans="5:10" x14ac:dyDescent="0.3">
      <c r="E3527" s="162"/>
      <c r="F3527" s="1"/>
      <c r="G3527" s="163"/>
      <c r="H3527" s="1"/>
      <c r="I3527" s="3"/>
      <c r="J3527" s="163"/>
    </row>
    <row r="3528" spans="5:10" x14ac:dyDescent="0.3">
      <c r="E3528" s="162"/>
      <c r="F3528" s="1"/>
      <c r="G3528" s="163"/>
      <c r="H3528" s="1"/>
      <c r="I3528" s="3"/>
      <c r="J3528" s="163"/>
    </row>
    <row r="3529" spans="5:10" x14ac:dyDescent="0.3">
      <c r="E3529" s="162"/>
      <c r="F3529" s="1"/>
      <c r="G3529" s="163"/>
      <c r="H3529" s="1"/>
      <c r="I3529" s="3"/>
      <c r="J3529" s="163"/>
    </row>
    <row r="3530" spans="5:10" x14ac:dyDescent="0.3">
      <c r="E3530" s="162"/>
      <c r="F3530" s="1"/>
      <c r="G3530" s="163"/>
      <c r="H3530" s="1"/>
      <c r="I3530" s="3"/>
      <c r="J3530" s="163"/>
    </row>
    <row r="3531" spans="5:10" x14ac:dyDescent="0.3">
      <c r="E3531" s="162"/>
      <c r="F3531" s="1"/>
      <c r="G3531" s="163"/>
      <c r="H3531" s="1"/>
      <c r="I3531" s="3"/>
      <c r="J3531" s="163"/>
    </row>
    <row r="3532" spans="5:10" x14ac:dyDescent="0.3">
      <c r="E3532" s="162"/>
      <c r="F3532" s="1"/>
      <c r="G3532" s="163"/>
      <c r="H3532" s="1"/>
      <c r="I3532" s="3"/>
      <c r="J3532" s="163"/>
    </row>
    <row r="3533" spans="5:10" x14ac:dyDescent="0.3">
      <c r="E3533" s="162"/>
      <c r="F3533" s="1"/>
      <c r="G3533" s="163"/>
      <c r="H3533" s="1"/>
      <c r="I3533" s="3"/>
      <c r="J3533" s="163"/>
    </row>
    <row r="3534" spans="5:10" x14ac:dyDescent="0.3">
      <c r="E3534" s="162"/>
      <c r="F3534" s="1"/>
      <c r="G3534" s="163"/>
      <c r="H3534" s="1"/>
      <c r="I3534" s="3"/>
      <c r="J3534" s="163"/>
    </row>
    <row r="3535" spans="5:10" x14ac:dyDescent="0.3">
      <c r="E3535" s="162"/>
      <c r="F3535" s="1"/>
      <c r="G3535" s="163"/>
      <c r="H3535" s="1"/>
      <c r="I3535" s="3"/>
      <c r="J3535" s="163"/>
    </row>
    <row r="3536" spans="5:10" x14ac:dyDescent="0.3">
      <c r="E3536" s="162"/>
      <c r="F3536" s="1"/>
      <c r="G3536" s="163"/>
      <c r="H3536" s="1"/>
      <c r="I3536" s="3"/>
      <c r="J3536" s="163"/>
    </row>
    <row r="3537" spans="5:10" x14ac:dyDescent="0.3">
      <c r="E3537" s="162"/>
      <c r="F3537" s="1"/>
      <c r="G3537" s="163"/>
      <c r="H3537" s="1"/>
      <c r="I3537" s="3"/>
      <c r="J3537" s="163"/>
    </row>
    <row r="3538" spans="5:10" x14ac:dyDescent="0.3">
      <c r="E3538" s="162"/>
      <c r="F3538" s="1"/>
      <c r="G3538" s="163"/>
      <c r="H3538" s="1"/>
      <c r="I3538" s="3"/>
      <c r="J3538" s="163"/>
    </row>
    <row r="3539" spans="5:10" x14ac:dyDescent="0.3">
      <c r="E3539" s="162"/>
      <c r="F3539" s="1"/>
      <c r="G3539" s="163"/>
      <c r="H3539" s="1"/>
      <c r="I3539" s="3"/>
      <c r="J3539" s="163"/>
    </row>
    <row r="3540" spans="5:10" x14ac:dyDescent="0.3">
      <c r="E3540" s="162"/>
      <c r="F3540" s="1"/>
      <c r="G3540" s="163"/>
      <c r="H3540" s="1"/>
      <c r="I3540" s="3"/>
      <c r="J3540" s="163"/>
    </row>
    <row r="3541" spans="5:10" x14ac:dyDescent="0.3">
      <c r="E3541" s="162"/>
      <c r="F3541" s="1"/>
      <c r="G3541" s="163"/>
      <c r="H3541" s="1"/>
      <c r="I3541" s="3"/>
      <c r="J3541" s="163"/>
    </row>
    <row r="3542" spans="5:10" x14ac:dyDescent="0.3">
      <c r="E3542" s="162"/>
      <c r="F3542" s="1"/>
      <c r="G3542" s="163"/>
      <c r="H3542" s="1"/>
      <c r="I3542" s="3"/>
      <c r="J3542" s="163"/>
    </row>
    <row r="3543" spans="5:10" x14ac:dyDescent="0.3">
      <c r="E3543" s="162"/>
      <c r="F3543" s="1"/>
      <c r="G3543" s="163"/>
      <c r="H3543" s="1"/>
      <c r="I3543" s="3"/>
      <c r="J3543" s="163"/>
    </row>
    <row r="3544" spans="5:10" x14ac:dyDescent="0.3">
      <c r="E3544" s="162"/>
      <c r="F3544" s="1"/>
      <c r="G3544" s="163"/>
      <c r="H3544" s="1"/>
      <c r="I3544" s="3"/>
      <c r="J3544" s="163"/>
    </row>
    <row r="3545" spans="5:10" x14ac:dyDescent="0.3">
      <c r="E3545" s="162"/>
      <c r="F3545" s="1"/>
      <c r="G3545" s="163"/>
      <c r="H3545" s="1"/>
      <c r="I3545" s="3"/>
      <c r="J3545" s="163"/>
    </row>
    <row r="3546" spans="5:10" x14ac:dyDescent="0.3">
      <c r="E3546" s="162"/>
      <c r="F3546" s="1"/>
      <c r="G3546" s="163"/>
      <c r="H3546" s="1"/>
      <c r="I3546" s="3"/>
      <c r="J3546" s="163"/>
    </row>
    <row r="3547" spans="5:10" x14ac:dyDescent="0.3">
      <c r="E3547" s="162"/>
      <c r="F3547" s="1"/>
      <c r="G3547" s="163"/>
      <c r="H3547" s="1"/>
      <c r="I3547" s="3"/>
      <c r="J3547" s="163"/>
    </row>
    <row r="3548" spans="5:10" x14ac:dyDescent="0.3">
      <c r="E3548" s="162"/>
      <c r="F3548" s="1"/>
      <c r="G3548" s="163"/>
      <c r="H3548" s="1"/>
      <c r="I3548" s="3"/>
      <c r="J3548" s="163"/>
    </row>
    <row r="3549" spans="5:10" x14ac:dyDescent="0.3">
      <c r="E3549" s="162"/>
      <c r="F3549" s="1"/>
      <c r="G3549" s="163"/>
      <c r="H3549" s="1"/>
      <c r="I3549" s="3"/>
      <c r="J3549" s="163"/>
    </row>
    <row r="3550" spans="5:10" x14ac:dyDescent="0.3">
      <c r="E3550" s="162"/>
      <c r="F3550" s="1"/>
      <c r="G3550" s="163"/>
      <c r="H3550" s="1"/>
      <c r="I3550" s="3"/>
      <c r="J3550" s="163"/>
    </row>
    <row r="3551" spans="5:10" x14ac:dyDescent="0.3">
      <c r="E3551" s="162"/>
      <c r="F3551" s="1"/>
      <c r="G3551" s="163"/>
      <c r="H3551" s="1"/>
      <c r="I3551" s="3"/>
      <c r="J3551" s="163"/>
    </row>
    <row r="3552" spans="5:10" x14ac:dyDescent="0.3">
      <c r="E3552" s="162"/>
      <c r="F3552" s="1"/>
      <c r="G3552" s="163"/>
      <c r="H3552" s="1"/>
      <c r="I3552" s="3"/>
      <c r="J3552" s="163"/>
    </row>
    <row r="3553" spans="5:10" x14ac:dyDescent="0.3">
      <c r="E3553" s="162"/>
      <c r="F3553" s="1"/>
      <c r="G3553" s="163"/>
      <c r="H3553" s="1"/>
      <c r="I3553" s="3"/>
      <c r="J3553" s="163"/>
    </row>
    <row r="3554" spans="5:10" x14ac:dyDescent="0.3">
      <c r="E3554" s="162"/>
      <c r="F3554" s="1"/>
      <c r="G3554" s="163"/>
      <c r="H3554" s="1"/>
      <c r="I3554" s="3"/>
      <c r="J3554" s="163"/>
    </row>
    <row r="3555" spans="5:10" x14ac:dyDescent="0.3">
      <c r="E3555" s="162"/>
      <c r="F3555" s="1"/>
      <c r="G3555" s="163"/>
      <c r="H3555" s="1"/>
      <c r="I3555" s="3"/>
      <c r="J3555" s="163"/>
    </row>
    <row r="3556" spans="5:10" x14ac:dyDescent="0.3">
      <c r="E3556" s="162"/>
      <c r="F3556" s="1"/>
      <c r="G3556" s="163"/>
      <c r="H3556" s="1"/>
      <c r="I3556" s="3"/>
      <c r="J3556" s="163"/>
    </row>
    <row r="3557" spans="5:10" x14ac:dyDescent="0.3">
      <c r="E3557" s="162"/>
      <c r="F3557" s="1"/>
      <c r="G3557" s="163"/>
      <c r="H3557" s="1"/>
      <c r="I3557" s="3"/>
      <c r="J3557" s="163"/>
    </row>
    <row r="3558" spans="5:10" x14ac:dyDescent="0.3">
      <c r="E3558" s="162"/>
      <c r="F3558" s="1"/>
      <c r="G3558" s="163"/>
      <c r="H3558" s="1"/>
      <c r="I3558" s="3"/>
      <c r="J3558" s="163"/>
    </row>
    <row r="3559" spans="5:10" x14ac:dyDescent="0.3">
      <c r="E3559" s="162"/>
      <c r="F3559" s="1"/>
      <c r="G3559" s="163"/>
      <c r="H3559" s="1"/>
      <c r="I3559" s="3"/>
      <c r="J3559" s="163"/>
    </row>
    <row r="3560" spans="5:10" x14ac:dyDescent="0.3">
      <c r="E3560" s="162"/>
      <c r="F3560" s="1"/>
      <c r="G3560" s="163"/>
      <c r="H3560" s="1"/>
      <c r="I3560" s="3"/>
      <c r="J3560" s="163"/>
    </row>
    <row r="3561" spans="5:10" x14ac:dyDescent="0.3">
      <c r="E3561" s="162"/>
      <c r="F3561" s="1"/>
      <c r="G3561" s="163"/>
      <c r="H3561" s="1"/>
      <c r="I3561" s="3"/>
      <c r="J3561" s="163"/>
    </row>
    <row r="3562" spans="5:10" x14ac:dyDescent="0.3">
      <c r="E3562" s="162"/>
      <c r="F3562" s="1"/>
      <c r="G3562" s="163"/>
      <c r="H3562" s="1"/>
      <c r="I3562" s="3"/>
      <c r="J3562" s="163"/>
    </row>
    <row r="3563" spans="5:10" x14ac:dyDescent="0.3">
      <c r="E3563" s="162"/>
      <c r="F3563" s="1"/>
      <c r="G3563" s="163"/>
      <c r="H3563" s="1"/>
      <c r="I3563" s="3"/>
      <c r="J3563" s="163"/>
    </row>
    <row r="3564" spans="5:10" x14ac:dyDescent="0.3">
      <c r="E3564" s="162"/>
      <c r="F3564" s="1"/>
      <c r="G3564" s="163"/>
      <c r="H3564" s="1"/>
      <c r="I3564" s="3"/>
      <c r="J3564" s="163"/>
    </row>
    <row r="3565" spans="5:10" x14ac:dyDescent="0.3">
      <c r="E3565" s="162"/>
      <c r="F3565" s="1"/>
      <c r="G3565" s="163"/>
      <c r="H3565" s="1"/>
      <c r="I3565" s="3"/>
      <c r="J3565" s="163"/>
    </row>
    <row r="3566" spans="5:10" x14ac:dyDescent="0.3">
      <c r="E3566" s="162"/>
      <c r="F3566" s="1"/>
      <c r="G3566" s="163"/>
      <c r="H3566" s="1"/>
      <c r="I3566" s="3"/>
      <c r="J3566" s="163"/>
    </row>
    <row r="3567" spans="5:10" x14ac:dyDescent="0.3">
      <c r="E3567" s="162"/>
      <c r="F3567" s="1"/>
      <c r="G3567" s="163"/>
      <c r="H3567" s="1"/>
      <c r="I3567" s="3"/>
      <c r="J3567" s="163"/>
    </row>
    <row r="3568" spans="5:10" x14ac:dyDescent="0.3">
      <c r="E3568" s="162"/>
      <c r="F3568" s="1"/>
      <c r="G3568" s="163"/>
      <c r="H3568" s="1"/>
      <c r="I3568" s="3"/>
      <c r="J3568" s="163"/>
    </row>
    <row r="3569" spans="5:10" x14ac:dyDescent="0.3">
      <c r="E3569" s="162"/>
      <c r="F3569" s="1"/>
      <c r="G3569" s="163"/>
      <c r="H3569" s="1"/>
      <c r="I3569" s="3"/>
      <c r="J3569" s="163"/>
    </row>
    <row r="3570" spans="5:10" x14ac:dyDescent="0.3">
      <c r="E3570" s="162"/>
      <c r="F3570" s="1"/>
      <c r="G3570" s="163"/>
      <c r="H3570" s="1"/>
      <c r="I3570" s="3"/>
      <c r="J3570" s="163"/>
    </row>
    <row r="3571" spans="5:10" x14ac:dyDescent="0.3">
      <c r="E3571" s="162"/>
      <c r="F3571" s="1"/>
      <c r="G3571" s="163"/>
      <c r="H3571" s="1"/>
      <c r="I3571" s="3"/>
      <c r="J3571" s="163"/>
    </row>
    <row r="3572" spans="5:10" x14ac:dyDescent="0.3">
      <c r="E3572" s="162"/>
      <c r="F3572" s="1"/>
      <c r="G3572" s="163"/>
      <c r="H3572" s="1"/>
      <c r="I3572" s="3"/>
      <c r="J3572" s="163"/>
    </row>
    <row r="3573" spans="5:10" x14ac:dyDescent="0.3">
      <c r="E3573" s="162"/>
      <c r="F3573" s="1"/>
      <c r="G3573" s="163"/>
      <c r="H3573" s="1"/>
      <c r="I3573" s="3"/>
      <c r="J3573" s="163"/>
    </row>
    <row r="3574" spans="5:10" x14ac:dyDescent="0.3">
      <c r="E3574" s="162"/>
      <c r="F3574" s="1"/>
      <c r="G3574" s="163"/>
      <c r="H3574" s="1"/>
      <c r="I3574" s="3"/>
      <c r="J3574" s="163"/>
    </row>
    <row r="3575" spans="5:10" x14ac:dyDescent="0.3">
      <c r="E3575" s="162"/>
      <c r="F3575" s="1"/>
      <c r="G3575" s="163"/>
      <c r="H3575" s="1"/>
      <c r="I3575" s="3"/>
      <c r="J3575" s="163"/>
    </row>
    <row r="3576" spans="5:10" x14ac:dyDescent="0.3">
      <c r="E3576" s="162"/>
      <c r="F3576" s="1"/>
      <c r="G3576" s="163"/>
      <c r="H3576" s="1"/>
      <c r="I3576" s="3"/>
      <c r="J3576" s="163"/>
    </row>
    <row r="3577" spans="5:10" x14ac:dyDescent="0.3">
      <c r="E3577" s="162"/>
      <c r="F3577" s="1"/>
      <c r="G3577" s="163"/>
      <c r="H3577" s="1"/>
      <c r="I3577" s="3"/>
      <c r="J3577" s="163"/>
    </row>
    <row r="3578" spans="5:10" x14ac:dyDescent="0.3">
      <c r="E3578" s="162"/>
      <c r="F3578" s="1"/>
      <c r="G3578" s="163"/>
      <c r="H3578" s="1"/>
      <c r="I3578" s="3"/>
      <c r="J3578" s="163"/>
    </row>
    <row r="3579" spans="5:10" x14ac:dyDescent="0.3">
      <c r="E3579" s="162"/>
      <c r="F3579" s="1"/>
      <c r="G3579" s="163"/>
      <c r="H3579" s="1"/>
      <c r="I3579" s="3"/>
      <c r="J3579" s="163"/>
    </row>
    <row r="3580" spans="5:10" x14ac:dyDescent="0.3">
      <c r="E3580" s="162"/>
      <c r="F3580" s="1"/>
      <c r="G3580" s="163"/>
      <c r="H3580" s="1"/>
      <c r="I3580" s="3"/>
      <c r="J3580" s="163"/>
    </row>
    <row r="3581" spans="5:10" x14ac:dyDescent="0.3">
      <c r="E3581" s="162"/>
      <c r="F3581" s="1"/>
      <c r="G3581" s="163"/>
      <c r="H3581" s="1"/>
      <c r="I3581" s="3"/>
      <c r="J3581" s="163"/>
    </row>
    <row r="3582" spans="5:10" x14ac:dyDescent="0.3">
      <c r="E3582" s="162"/>
      <c r="F3582" s="1"/>
      <c r="G3582" s="163"/>
      <c r="H3582" s="1"/>
      <c r="I3582" s="3"/>
      <c r="J3582" s="163"/>
    </row>
    <row r="3583" spans="5:10" x14ac:dyDescent="0.3">
      <c r="E3583" s="162"/>
      <c r="F3583" s="1"/>
      <c r="G3583" s="163"/>
      <c r="H3583" s="1"/>
      <c r="I3583" s="3"/>
      <c r="J3583" s="163"/>
    </row>
    <row r="3584" spans="5:10" x14ac:dyDescent="0.3">
      <c r="E3584" s="162"/>
      <c r="F3584" s="1"/>
      <c r="G3584" s="163"/>
      <c r="H3584" s="1"/>
      <c r="I3584" s="3"/>
      <c r="J3584" s="163"/>
    </row>
    <row r="3585" spans="5:10" x14ac:dyDescent="0.3">
      <c r="E3585" s="162"/>
      <c r="F3585" s="1"/>
      <c r="G3585" s="163"/>
      <c r="H3585" s="1"/>
      <c r="I3585" s="3"/>
      <c r="J3585" s="163"/>
    </row>
    <row r="3586" spans="5:10" x14ac:dyDescent="0.3">
      <c r="E3586" s="162"/>
      <c r="F3586" s="1"/>
      <c r="G3586" s="163"/>
      <c r="H3586" s="1"/>
      <c r="I3586" s="3"/>
      <c r="J3586" s="163"/>
    </row>
    <row r="3587" spans="5:10" x14ac:dyDescent="0.3">
      <c r="E3587" s="162"/>
      <c r="F3587" s="1"/>
      <c r="G3587" s="163"/>
      <c r="H3587" s="1"/>
      <c r="I3587" s="3"/>
      <c r="J3587" s="163"/>
    </row>
    <row r="3588" spans="5:10" x14ac:dyDescent="0.3">
      <c r="E3588" s="162"/>
      <c r="F3588" s="1"/>
      <c r="G3588" s="163"/>
      <c r="H3588" s="1"/>
      <c r="I3588" s="3"/>
      <c r="J3588" s="163"/>
    </row>
    <row r="3589" spans="5:10" x14ac:dyDescent="0.3">
      <c r="E3589" s="162"/>
      <c r="F3589" s="1"/>
      <c r="G3589" s="163"/>
      <c r="H3589" s="1"/>
      <c r="I3589" s="3"/>
      <c r="J3589" s="163"/>
    </row>
    <row r="3590" spans="5:10" x14ac:dyDescent="0.3">
      <c r="E3590" s="162"/>
      <c r="F3590" s="1"/>
      <c r="G3590" s="163"/>
      <c r="H3590" s="1"/>
      <c r="I3590" s="3"/>
      <c r="J3590" s="163"/>
    </row>
    <row r="3591" spans="5:10" x14ac:dyDescent="0.3">
      <c r="E3591" s="162"/>
      <c r="F3591" s="1"/>
      <c r="G3591" s="163"/>
      <c r="H3591" s="1"/>
      <c r="I3591" s="3"/>
      <c r="J3591" s="163"/>
    </row>
    <row r="3592" spans="5:10" x14ac:dyDescent="0.3">
      <c r="E3592" s="162"/>
      <c r="F3592" s="1"/>
      <c r="G3592" s="163"/>
      <c r="H3592" s="1"/>
      <c r="I3592" s="3"/>
      <c r="J3592" s="163"/>
    </row>
    <row r="3593" spans="5:10" x14ac:dyDescent="0.3">
      <c r="E3593" s="162"/>
      <c r="F3593" s="1"/>
      <c r="G3593" s="163"/>
      <c r="H3593" s="1"/>
      <c r="I3593" s="3"/>
      <c r="J3593" s="163"/>
    </row>
    <row r="3594" spans="5:10" x14ac:dyDescent="0.3">
      <c r="E3594" s="162"/>
      <c r="F3594" s="1"/>
      <c r="G3594" s="163"/>
      <c r="H3594" s="1"/>
      <c r="I3594" s="3"/>
      <c r="J3594" s="163"/>
    </row>
    <row r="3595" spans="5:10" x14ac:dyDescent="0.3">
      <c r="E3595" s="162"/>
      <c r="F3595" s="1"/>
      <c r="G3595" s="163"/>
      <c r="H3595" s="1"/>
      <c r="I3595" s="3"/>
      <c r="J3595" s="163"/>
    </row>
    <row r="3596" spans="5:10" x14ac:dyDescent="0.3">
      <c r="E3596" s="162"/>
      <c r="F3596" s="1"/>
      <c r="G3596" s="163"/>
      <c r="H3596" s="1"/>
      <c r="I3596" s="3"/>
      <c r="J3596" s="163"/>
    </row>
    <row r="3597" spans="5:10" x14ac:dyDescent="0.3">
      <c r="E3597" s="162"/>
      <c r="F3597" s="1"/>
      <c r="G3597" s="163"/>
      <c r="H3597" s="1"/>
      <c r="I3597" s="3"/>
      <c r="J3597" s="163"/>
    </row>
    <row r="3598" spans="5:10" x14ac:dyDescent="0.3">
      <c r="E3598" s="162"/>
      <c r="F3598" s="1"/>
      <c r="G3598" s="163"/>
      <c r="H3598" s="1"/>
      <c r="I3598" s="3"/>
      <c r="J3598" s="163"/>
    </row>
    <row r="3599" spans="5:10" x14ac:dyDescent="0.3">
      <c r="E3599" s="162"/>
      <c r="F3599" s="1"/>
      <c r="G3599" s="163"/>
      <c r="H3599" s="1"/>
      <c r="I3599" s="3"/>
      <c r="J3599" s="163"/>
    </row>
    <row r="3600" spans="5:10" x14ac:dyDescent="0.3">
      <c r="E3600" s="162"/>
      <c r="F3600" s="1"/>
      <c r="G3600" s="163"/>
      <c r="H3600" s="1"/>
      <c r="I3600" s="3"/>
      <c r="J3600" s="163"/>
    </row>
    <row r="3601" spans="5:10" x14ac:dyDescent="0.3">
      <c r="E3601" s="162"/>
      <c r="F3601" s="1"/>
      <c r="G3601" s="163"/>
      <c r="H3601" s="1"/>
      <c r="I3601" s="3"/>
      <c r="J3601" s="163"/>
    </row>
    <row r="3602" spans="5:10" x14ac:dyDescent="0.3">
      <c r="E3602" s="162"/>
      <c r="F3602" s="1"/>
      <c r="G3602" s="163"/>
      <c r="H3602" s="1"/>
      <c r="I3602" s="3"/>
      <c r="J3602" s="163"/>
    </row>
    <row r="3603" spans="5:10" x14ac:dyDescent="0.3">
      <c r="E3603" s="162"/>
      <c r="F3603" s="1"/>
      <c r="G3603" s="163"/>
      <c r="H3603" s="1"/>
      <c r="I3603" s="3"/>
      <c r="J3603" s="163"/>
    </row>
    <row r="3604" spans="5:10" x14ac:dyDescent="0.3">
      <c r="E3604" s="162"/>
      <c r="F3604" s="1"/>
      <c r="G3604" s="163"/>
      <c r="H3604" s="1"/>
      <c r="I3604" s="3"/>
      <c r="J3604" s="163"/>
    </row>
    <row r="3605" spans="5:10" x14ac:dyDescent="0.3">
      <c r="E3605" s="162"/>
      <c r="F3605" s="1"/>
      <c r="G3605" s="163"/>
      <c r="H3605" s="1"/>
      <c r="I3605" s="3"/>
      <c r="J3605" s="163"/>
    </row>
    <row r="3606" spans="5:10" x14ac:dyDescent="0.3">
      <c r="E3606" s="162"/>
      <c r="F3606" s="1"/>
      <c r="G3606" s="163"/>
      <c r="H3606" s="1"/>
      <c r="I3606" s="3"/>
      <c r="J3606" s="163"/>
    </row>
    <row r="3607" spans="5:10" x14ac:dyDescent="0.3">
      <c r="E3607" s="162"/>
      <c r="F3607" s="1"/>
      <c r="G3607" s="163"/>
      <c r="H3607" s="1"/>
      <c r="I3607" s="3"/>
      <c r="J3607" s="163"/>
    </row>
    <row r="3608" spans="5:10" x14ac:dyDescent="0.3">
      <c r="E3608" s="162"/>
      <c r="F3608" s="1"/>
      <c r="G3608" s="163"/>
      <c r="H3608" s="1"/>
      <c r="I3608" s="3"/>
      <c r="J3608" s="163"/>
    </row>
    <row r="3609" spans="5:10" x14ac:dyDescent="0.3">
      <c r="E3609" s="162"/>
      <c r="F3609" s="1"/>
      <c r="G3609" s="163"/>
      <c r="H3609" s="1"/>
      <c r="I3609" s="3"/>
      <c r="J3609" s="163"/>
    </row>
    <row r="3610" spans="5:10" x14ac:dyDescent="0.3">
      <c r="E3610" s="162"/>
      <c r="F3610" s="1"/>
      <c r="G3610" s="163"/>
      <c r="H3610" s="1"/>
      <c r="I3610" s="3"/>
      <c r="J3610" s="163"/>
    </row>
    <row r="3611" spans="5:10" x14ac:dyDescent="0.3">
      <c r="E3611" s="162"/>
      <c r="F3611" s="1"/>
      <c r="G3611" s="163"/>
      <c r="H3611" s="1"/>
      <c r="I3611" s="3"/>
      <c r="J3611" s="163"/>
    </row>
    <row r="3612" spans="5:10" x14ac:dyDescent="0.3">
      <c r="E3612" s="162"/>
      <c r="F3612" s="1"/>
      <c r="G3612" s="163"/>
      <c r="H3612" s="1"/>
      <c r="I3612" s="3"/>
      <c r="J3612" s="163"/>
    </row>
    <row r="3613" spans="5:10" x14ac:dyDescent="0.3">
      <c r="E3613" s="162"/>
      <c r="F3613" s="1"/>
      <c r="G3613" s="163"/>
      <c r="H3613" s="1"/>
      <c r="I3613" s="3"/>
      <c r="J3613" s="163"/>
    </row>
    <row r="3614" spans="5:10" x14ac:dyDescent="0.3">
      <c r="E3614" s="162"/>
      <c r="F3614" s="1"/>
      <c r="G3614" s="163"/>
      <c r="H3614" s="1"/>
      <c r="I3614" s="3"/>
      <c r="J3614" s="163"/>
    </row>
    <row r="3615" spans="5:10" x14ac:dyDescent="0.3">
      <c r="E3615" s="162"/>
      <c r="F3615" s="1"/>
      <c r="G3615" s="163"/>
      <c r="H3615" s="1"/>
      <c r="I3615" s="3"/>
      <c r="J3615" s="163"/>
    </row>
    <row r="3616" spans="5:10" x14ac:dyDescent="0.3">
      <c r="E3616" s="162"/>
      <c r="F3616" s="1"/>
      <c r="G3616" s="163"/>
      <c r="H3616" s="1"/>
      <c r="I3616" s="3"/>
      <c r="J3616" s="163"/>
    </row>
    <row r="3617" spans="5:10" x14ac:dyDescent="0.3">
      <c r="E3617" s="162"/>
      <c r="F3617" s="1"/>
      <c r="G3617" s="163"/>
      <c r="H3617" s="1"/>
      <c r="I3617" s="3"/>
      <c r="J3617" s="163"/>
    </row>
    <row r="3618" spans="5:10" x14ac:dyDescent="0.3">
      <c r="E3618" s="162"/>
      <c r="F3618" s="1"/>
      <c r="G3618" s="163"/>
      <c r="H3618" s="1"/>
      <c r="I3618" s="3"/>
      <c r="J3618" s="163"/>
    </row>
    <row r="3619" spans="5:10" x14ac:dyDescent="0.3">
      <c r="E3619" s="162"/>
      <c r="F3619" s="1"/>
      <c r="G3619" s="163"/>
      <c r="H3619" s="1"/>
      <c r="I3619" s="3"/>
      <c r="J3619" s="163"/>
    </row>
    <row r="3620" spans="5:10" x14ac:dyDescent="0.3">
      <c r="E3620" s="162"/>
      <c r="F3620" s="1"/>
      <c r="G3620" s="163"/>
      <c r="H3620" s="1"/>
      <c r="I3620" s="3"/>
      <c r="J3620" s="163"/>
    </row>
    <row r="3621" spans="5:10" x14ac:dyDescent="0.3">
      <c r="E3621" s="162"/>
      <c r="F3621" s="1"/>
      <c r="G3621" s="163"/>
      <c r="H3621" s="1"/>
      <c r="I3621" s="3"/>
      <c r="J3621" s="163"/>
    </row>
    <row r="3622" spans="5:10" x14ac:dyDescent="0.3">
      <c r="E3622" s="162"/>
      <c r="F3622" s="1"/>
      <c r="G3622" s="163"/>
      <c r="H3622" s="1"/>
      <c r="I3622" s="3"/>
      <c r="J3622" s="163"/>
    </row>
    <row r="3623" spans="5:10" x14ac:dyDescent="0.3">
      <c r="E3623" s="162"/>
      <c r="F3623" s="1"/>
      <c r="G3623" s="163"/>
      <c r="H3623" s="1"/>
      <c r="I3623" s="3"/>
      <c r="J3623" s="163"/>
    </row>
    <row r="3624" spans="5:10" x14ac:dyDescent="0.3">
      <c r="E3624" s="162"/>
      <c r="F3624" s="1"/>
      <c r="G3624" s="163"/>
      <c r="H3624" s="1"/>
      <c r="I3624" s="3"/>
      <c r="J3624" s="163"/>
    </row>
    <row r="3625" spans="5:10" x14ac:dyDescent="0.3">
      <c r="E3625" s="162"/>
      <c r="F3625" s="1"/>
      <c r="G3625" s="163"/>
      <c r="H3625" s="1"/>
      <c r="I3625" s="3"/>
      <c r="J3625" s="163"/>
    </row>
    <row r="3626" spans="5:10" x14ac:dyDescent="0.3">
      <c r="E3626" s="162"/>
      <c r="F3626" s="1"/>
      <c r="G3626" s="163"/>
      <c r="H3626" s="1"/>
      <c r="I3626" s="3"/>
      <c r="J3626" s="163"/>
    </row>
    <row r="3627" spans="5:10" x14ac:dyDescent="0.3">
      <c r="E3627" s="162"/>
      <c r="F3627" s="1"/>
      <c r="G3627" s="163"/>
      <c r="H3627" s="1"/>
      <c r="I3627" s="3"/>
      <c r="J3627" s="163"/>
    </row>
    <row r="3628" spans="5:10" x14ac:dyDescent="0.3">
      <c r="E3628" s="162"/>
      <c r="F3628" s="1"/>
      <c r="G3628" s="163"/>
      <c r="H3628" s="1"/>
      <c r="I3628" s="3"/>
      <c r="J3628" s="163"/>
    </row>
    <row r="3629" spans="5:10" x14ac:dyDescent="0.3">
      <c r="E3629" s="162"/>
      <c r="F3629" s="1"/>
      <c r="G3629" s="163"/>
      <c r="H3629" s="1"/>
      <c r="I3629" s="3"/>
      <c r="J3629" s="163"/>
    </row>
    <row r="3630" spans="5:10" x14ac:dyDescent="0.3">
      <c r="E3630" s="162"/>
      <c r="F3630" s="1"/>
      <c r="G3630" s="163"/>
      <c r="H3630" s="1"/>
      <c r="I3630" s="3"/>
      <c r="J3630" s="163"/>
    </row>
    <row r="3631" spans="5:10" x14ac:dyDescent="0.3">
      <c r="E3631" s="162"/>
      <c r="F3631" s="1"/>
      <c r="G3631" s="163"/>
      <c r="H3631" s="1"/>
      <c r="I3631" s="3"/>
      <c r="J3631" s="163"/>
    </row>
    <row r="3632" spans="5:10" x14ac:dyDescent="0.3">
      <c r="E3632" s="162"/>
      <c r="F3632" s="1"/>
      <c r="G3632" s="163"/>
      <c r="H3632" s="1"/>
      <c r="I3632" s="3"/>
      <c r="J3632" s="163"/>
    </row>
    <row r="3633" spans="5:10" x14ac:dyDescent="0.3">
      <c r="E3633" s="162"/>
      <c r="F3633" s="1"/>
      <c r="G3633" s="163"/>
      <c r="H3633" s="1"/>
      <c r="I3633" s="3"/>
      <c r="J3633" s="163"/>
    </row>
    <row r="3634" spans="5:10" x14ac:dyDescent="0.3">
      <c r="E3634" s="162"/>
      <c r="F3634" s="1"/>
      <c r="G3634" s="163"/>
      <c r="H3634" s="1"/>
      <c r="I3634" s="3"/>
      <c r="J3634" s="163"/>
    </row>
    <row r="3635" spans="5:10" x14ac:dyDescent="0.3">
      <c r="E3635" s="162"/>
      <c r="F3635" s="1"/>
      <c r="G3635" s="163"/>
      <c r="H3635" s="1"/>
      <c r="I3635" s="3"/>
      <c r="J3635" s="163"/>
    </row>
    <row r="3636" spans="5:10" x14ac:dyDescent="0.3">
      <c r="E3636" s="162"/>
      <c r="F3636" s="1"/>
      <c r="G3636" s="163"/>
      <c r="H3636" s="1"/>
      <c r="I3636" s="3"/>
      <c r="J3636" s="163"/>
    </row>
    <row r="3637" spans="5:10" x14ac:dyDescent="0.3">
      <c r="E3637" s="162"/>
      <c r="F3637" s="1"/>
      <c r="G3637" s="163"/>
      <c r="H3637" s="1"/>
      <c r="I3637" s="3"/>
      <c r="J3637" s="163"/>
    </row>
    <row r="3638" spans="5:10" x14ac:dyDescent="0.3">
      <c r="E3638" s="162"/>
      <c r="F3638" s="1"/>
      <c r="G3638" s="163"/>
      <c r="H3638" s="1"/>
      <c r="I3638" s="3"/>
      <c r="J3638" s="163"/>
    </row>
    <row r="3639" spans="5:10" x14ac:dyDescent="0.3">
      <c r="E3639" s="162"/>
      <c r="F3639" s="1"/>
      <c r="G3639" s="163"/>
      <c r="H3639" s="1"/>
      <c r="I3639" s="3"/>
      <c r="J3639" s="163"/>
    </row>
    <row r="3640" spans="5:10" x14ac:dyDescent="0.3">
      <c r="E3640" s="162"/>
      <c r="F3640" s="1"/>
      <c r="G3640" s="163"/>
      <c r="H3640" s="1"/>
      <c r="I3640" s="3"/>
      <c r="J3640" s="163"/>
    </row>
    <row r="3641" spans="5:10" x14ac:dyDescent="0.3">
      <c r="E3641" s="162"/>
      <c r="F3641" s="1"/>
      <c r="G3641" s="163"/>
      <c r="H3641" s="1"/>
      <c r="I3641" s="3"/>
      <c r="J3641" s="163"/>
    </row>
    <row r="3642" spans="5:10" x14ac:dyDescent="0.3">
      <c r="E3642" s="162"/>
      <c r="F3642" s="1"/>
      <c r="G3642" s="163"/>
      <c r="H3642" s="1"/>
      <c r="I3642" s="3"/>
      <c r="J3642" s="163"/>
    </row>
    <row r="3643" spans="5:10" x14ac:dyDescent="0.3">
      <c r="E3643" s="162"/>
      <c r="F3643" s="1"/>
      <c r="G3643" s="163"/>
      <c r="H3643" s="1"/>
      <c r="I3643" s="3"/>
      <c r="J3643" s="163"/>
    </row>
    <row r="3644" spans="5:10" x14ac:dyDescent="0.3">
      <c r="E3644" s="162"/>
      <c r="F3644" s="1"/>
      <c r="G3644" s="163"/>
      <c r="H3644" s="1"/>
      <c r="I3644" s="3"/>
      <c r="J3644" s="163"/>
    </row>
    <row r="3645" spans="5:10" x14ac:dyDescent="0.3">
      <c r="E3645" s="162"/>
      <c r="F3645" s="1"/>
      <c r="G3645" s="163"/>
      <c r="H3645" s="1"/>
      <c r="I3645" s="3"/>
      <c r="J3645" s="163"/>
    </row>
    <row r="3646" spans="5:10" x14ac:dyDescent="0.3">
      <c r="E3646" s="162"/>
      <c r="F3646" s="1"/>
      <c r="G3646" s="163"/>
      <c r="H3646" s="1"/>
      <c r="I3646" s="3"/>
      <c r="J3646" s="163"/>
    </row>
    <row r="3647" spans="5:10" x14ac:dyDescent="0.3">
      <c r="E3647" s="162"/>
      <c r="F3647" s="1"/>
      <c r="G3647" s="163"/>
      <c r="H3647" s="1"/>
      <c r="I3647" s="3"/>
      <c r="J3647" s="163"/>
    </row>
    <row r="3648" spans="5:10" x14ac:dyDescent="0.3">
      <c r="E3648" s="162"/>
      <c r="F3648" s="1"/>
      <c r="G3648" s="163"/>
      <c r="H3648" s="1"/>
      <c r="I3648" s="3"/>
      <c r="J3648" s="163"/>
    </row>
    <row r="3649" spans="5:10" x14ac:dyDescent="0.3">
      <c r="E3649" s="162"/>
      <c r="F3649" s="1"/>
      <c r="G3649" s="163"/>
      <c r="H3649" s="1"/>
      <c r="I3649" s="3"/>
      <c r="J3649" s="163"/>
    </row>
    <row r="3650" spans="5:10" x14ac:dyDescent="0.3">
      <c r="E3650" s="162"/>
      <c r="F3650" s="1"/>
      <c r="G3650" s="163"/>
      <c r="H3650" s="1"/>
      <c r="I3650" s="3"/>
      <c r="J3650" s="163"/>
    </row>
    <row r="3651" spans="5:10" x14ac:dyDescent="0.3">
      <c r="E3651" s="162"/>
      <c r="F3651" s="1"/>
      <c r="G3651" s="163"/>
      <c r="H3651" s="1"/>
      <c r="I3651" s="3"/>
      <c r="J3651" s="163"/>
    </row>
    <row r="3652" spans="5:10" x14ac:dyDescent="0.3">
      <c r="E3652" s="162"/>
      <c r="F3652" s="1"/>
      <c r="G3652" s="163"/>
      <c r="H3652" s="1"/>
      <c r="I3652" s="3"/>
      <c r="J3652" s="163"/>
    </row>
    <row r="3653" spans="5:10" x14ac:dyDescent="0.3">
      <c r="E3653" s="162"/>
      <c r="F3653" s="1"/>
      <c r="G3653" s="163"/>
      <c r="H3653" s="1"/>
      <c r="I3653" s="3"/>
      <c r="J3653" s="163"/>
    </row>
    <row r="3654" spans="5:10" x14ac:dyDescent="0.3">
      <c r="E3654" s="162"/>
      <c r="F3654" s="1"/>
      <c r="G3654" s="163"/>
      <c r="H3654" s="1"/>
      <c r="I3654" s="3"/>
      <c r="J3654" s="163"/>
    </row>
    <row r="3655" spans="5:10" x14ac:dyDescent="0.3">
      <c r="E3655" s="162"/>
      <c r="F3655" s="1"/>
      <c r="G3655" s="163"/>
      <c r="H3655" s="1"/>
      <c r="I3655" s="3"/>
      <c r="J3655" s="163"/>
    </row>
    <row r="3656" spans="5:10" x14ac:dyDescent="0.3">
      <c r="E3656" s="162"/>
      <c r="F3656" s="1"/>
      <c r="G3656" s="163"/>
      <c r="H3656" s="1"/>
      <c r="I3656" s="3"/>
      <c r="J3656" s="163"/>
    </row>
    <row r="3657" spans="5:10" x14ac:dyDescent="0.3">
      <c r="E3657" s="162"/>
      <c r="F3657" s="1"/>
      <c r="G3657" s="163"/>
      <c r="H3657" s="1"/>
      <c r="I3657" s="3"/>
      <c r="J3657" s="163"/>
    </row>
    <row r="3658" spans="5:10" x14ac:dyDescent="0.3">
      <c r="E3658" s="162"/>
      <c r="F3658" s="1"/>
      <c r="G3658" s="163"/>
      <c r="H3658" s="1"/>
      <c r="I3658" s="3"/>
      <c r="J3658" s="163"/>
    </row>
    <row r="3659" spans="5:10" x14ac:dyDescent="0.3">
      <c r="E3659" s="162"/>
      <c r="F3659" s="1"/>
      <c r="G3659" s="163"/>
      <c r="H3659" s="1"/>
      <c r="I3659" s="3"/>
      <c r="J3659" s="163"/>
    </row>
    <row r="3660" spans="5:10" x14ac:dyDescent="0.3">
      <c r="E3660" s="162"/>
      <c r="F3660" s="1"/>
      <c r="G3660" s="163"/>
      <c r="H3660" s="1"/>
      <c r="I3660" s="3"/>
      <c r="J3660" s="163"/>
    </row>
    <row r="3661" spans="5:10" x14ac:dyDescent="0.3">
      <c r="E3661" s="162"/>
      <c r="F3661" s="1"/>
      <c r="G3661" s="163"/>
      <c r="H3661" s="1"/>
      <c r="I3661" s="3"/>
      <c r="J3661" s="163"/>
    </row>
    <row r="3662" spans="5:10" x14ac:dyDescent="0.3">
      <c r="E3662" s="162"/>
      <c r="F3662" s="1"/>
      <c r="G3662" s="163"/>
      <c r="H3662" s="1"/>
      <c r="I3662" s="3"/>
      <c r="J3662" s="163"/>
    </row>
    <row r="3663" spans="5:10" x14ac:dyDescent="0.3">
      <c r="E3663" s="162"/>
      <c r="F3663" s="1"/>
      <c r="G3663" s="163"/>
      <c r="H3663" s="1"/>
      <c r="I3663" s="3"/>
      <c r="J3663" s="163"/>
    </row>
    <row r="3664" spans="5:10" x14ac:dyDescent="0.3">
      <c r="E3664" s="162"/>
      <c r="F3664" s="1"/>
      <c r="G3664" s="163"/>
      <c r="H3664" s="1"/>
      <c r="I3664" s="3"/>
      <c r="J3664" s="163"/>
    </row>
    <row r="3665" spans="5:10" x14ac:dyDescent="0.3">
      <c r="E3665" s="162"/>
      <c r="F3665" s="1"/>
      <c r="G3665" s="163"/>
      <c r="H3665" s="1"/>
      <c r="I3665" s="3"/>
      <c r="J3665" s="163"/>
    </row>
    <row r="3666" spans="5:10" x14ac:dyDescent="0.3">
      <c r="E3666" s="162"/>
      <c r="F3666" s="1"/>
      <c r="G3666" s="163"/>
      <c r="H3666" s="1"/>
      <c r="I3666" s="3"/>
      <c r="J3666" s="163"/>
    </row>
    <row r="3667" spans="5:10" x14ac:dyDescent="0.3">
      <c r="E3667" s="162"/>
      <c r="F3667" s="1"/>
      <c r="G3667" s="163"/>
      <c r="H3667" s="1"/>
      <c r="I3667" s="3"/>
      <c r="J3667" s="163"/>
    </row>
    <row r="3668" spans="5:10" x14ac:dyDescent="0.3">
      <c r="E3668" s="162"/>
      <c r="F3668" s="1"/>
      <c r="G3668" s="163"/>
      <c r="H3668" s="1"/>
      <c r="I3668" s="3"/>
      <c r="J3668" s="163"/>
    </row>
    <row r="3669" spans="5:10" x14ac:dyDescent="0.3">
      <c r="E3669" s="162"/>
      <c r="F3669" s="1"/>
      <c r="G3669" s="163"/>
      <c r="H3669" s="1"/>
      <c r="I3669" s="3"/>
      <c r="J3669" s="163"/>
    </row>
    <row r="3670" spans="5:10" x14ac:dyDescent="0.3">
      <c r="E3670" s="162"/>
      <c r="F3670" s="1"/>
      <c r="G3670" s="163"/>
      <c r="H3670" s="1"/>
      <c r="I3670" s="3"/>
      <c r="J3670" s="163"/>
    </row>
    <row r="3671" spans="5:10" x14ac:dyDescent="0.3">
      <c r="E3671" s="162"/>
      <c r="F3671" s="1"/>
      <c r="G3671" s="163"/>
      <c r="H3671" s="1"/>
      <c r="I3671" s="3"/>
      <c r="J3671" s="163"/>
    </row>
    <row r="3672" spans="5:10" x14ac:dyDescent="0.3">
      <c r="E3672" s="162"/>
      <c r="F3672" s="1"/>
      <c r="G3672" s="163"/>
      <c r="H3672" s="1"/>
      <c r="I3672" s="3"/>
      <c r="J3672" s="163"/>
    </row>
    <row r="3673" spans="5:10" x14ac:dyDescent="0.3">
      <c r="E3673" s="162"/>
      <c r="F3673" s="1"/>
      <c r="G3673" s="163"/>
      <c r="H3673" s="1"/>
      <c r="I3673" s="3"/>
      <c r="J3673" s="163"/>
    </row>
    <row r="3674" spans="5:10" x14ac:dyDescent="0.3">
      <c r="E3674" s="162"/>
      <c r="F3674" s="1"/>
      <c r="G3674" s="163"/>
      <c r="H3674" s="1"/>
      <c r="I3674" s="3"/>
      <c r="J3674" s="163"/>
    </row>
    <row r="3675" spans="5:10" x14ac:dyDescent="0.3">
      <c r="E3675" s="162"/>
      <c r="F3675" s="1"/>
      <c r="G3675" s="163"/>
      <c r="H3675" s="1"/>
      <c r="I3675" s="3"/>
      <c r="J3675" s="163"/>
    </row>
    <row r="3676" spans="5:10" x14ac:dyDescent="0.3">
      <c r="E3676" s="162"/>
      <c r="F3676" s="1"/>
      <c r="G3676" s="163"/>
      <c r="H3676" s="1"/>
      <c r="I3676" s="3"/>
      <c r="J3676" s="163"/>
    </row>
    <row r="3677" spans="5:10" x14ac:dyDescent="0.3">
      <c r="E3677" s="162"/>
      <c r="F3677" s="1"/>
      <c r="G3677" s="163"/>
      <c r="H3677" s="1"/>
      <c r="I3677" s="3"/>
      <c r="J3677" s="163"/>
    </row>
    <row r="3678" spans="5:10" x14ac:dyDescent="0.3">
      <c r="E3678" s="162"/>
      <c r="F3678" s="1"/>
      <c r="G3678" s="163"/>
      <c r="H3678" s="1"/>
      <c r="I3678" s="3"/>
      <c r="J3678" s="163"/>
    </row>
    <row r="3679" spans="5:10" x14ac:dyDescent="0.3">
      <c r="E3679" s="162"/>
      <c r="F3679" s="1"/>
      <c r="G3679" s="163"/>
      <c r="H3679" s="1"/>
      <c r="I3679" s="3"/>
      <c r="J3679" s="163"/>
    </row>
    <row r="3680" spans="5:10" x14ac:dyDescent="0.3">
      <c r="E3680" s="162"/>
      <c r="F3680" s="1"/>
      <c r="G3680" s="163"/>
      <c r="H3680" s="1"/>
      <c r="I3680" s="3"/>
      <c r="J3680" s="163"/>
    </row>
    <row r="3681" spans="5:10" x14ac:dyDescent="0.3">
      <c r="E3681" s="162"/>
      <c r="F3681" s="1"/>
      <c r="G3681" s="163"/>
      <c r="H3681" s="1"/>
      <c r="I3681" s="3"/>
      <c r="J3681" s="163"/>
    </row>
    <row r="3682" spans="5:10" x14ac:dyDescent="0.3">
      <c r="E3682" s="162"/>
      <c r="F3682" s="1"/>
      <c r="G3682" s="163"/>
      <c r="H3682" s="1"/>
      <c r="I3682" s="3"/>
      <c r="J3682" s="163"/>
    </row>
    <row r="3683" spans="5:10" x14ac:dyDescent="0.3">
      <c r="E3683" s="162"/>
      <c r="F3683" s="1"/>
      <c r="G3683" s="163"/>
      <c r="H3683" s="1"/>
      <c r="I3683" s="3"/>
      <c r="J3683" s="163"/>
    </row>
    <row r="3684" spans="5:10" x14ac:dyDescent="0.3">
      <c r="E3684" s="162"/>
      <c r="F3684" s="1"/>
      <c r="G3684" s="163"/>
      <c r="H3684" s="1"/>
      <c r="I3684" s="3"/>
      <c r="J3684" s="163"/>
    </row>
    <row r="3685" spans="5:10" x14ac:dyDescent="0.3">
      <c r="E3685" s="162"/>
      <c r="F3685" s="1"/>
      <c r="G3685" s="163"/>
      <c r="H3685" s="1"/>
      <c r="I3685" s="3"/>
      <c r="J3685" s="163"/>
    </row>
    <row r="3686" spans="5:10" x14ac:dyDescent="0.3">
      <c r="E3686" s="162"/>
      <c r="F3686" s="1"/>
      <c r="G3686" s="163"/>
      <c r="H3686" s="1"/>
      <c r="I3686" s="3"/>
      <c r="J3686" s="163"/>
    </row>
    <row r="3687" spans="5:10" x14ac:dyDescent="0.3">
      <c r="E3687" s="162"/>
      <c r="F3687" s="1"/>
      <c r="G3687" s="163"/>
      <c r="H3687" s="1"/>
      <c r="I3687" s="3"/>
      <c r="J3687" s="163"/>
    </row>
    <row r="3688" spans="5:10" x14ac:dyDescent="0.3">
      <c r="E3688" s="162"/>
      <c r="F3688" s="1"/>
      <c r="G3688" s="163"/>
      <c r="H3688" s="1"/>
      <c r="I3688" s="3"/>
      <c r="J3688" s="163"/>
    </row>
    <row r="3689" spans="5:10" x14ac:dyDescent="0.3">
      <c r="E3689" s="162"/>
      <c r="F3689" s="1"/>
      <c r="G3689" s="163"/>
      <c r="H3689" s="1"/>
      <c r="I3689" s="3"/>
      <c r="J3689" s="163"/>
    </row>
    <row r="3690" spans="5:10" x14ac:dyDescent="0.3">
      <c r="E3690" s="162"/>
      <c r="F3690" s="1"/>
      <c r="G3690" s="163"/>
      <c r="H3690" s="1"/>
      <c r="I3690" s="3"/>
      <c r="J3690" s="163"/>
    </row>
    <row r="3691" spans="5:10" x14ac:dyDescent="0.3">
      <c r="E3691" s="162"/>
      <c r="F3691" s="1"/>
      <c r="G3691" s="163"/>
      <c r="H3691" s="1"/>
      <c r="I3691" s="3"/>
      <c r="J3691" s="163"/>
    </row>
    <row r="3692" spans="5:10" x14ac:dyDescent="0.3">
      <c r="E3692" s="162"/>
      <c r="F3692" s="1"/>
      <c r="G3692" s="163"/>
      <c r="H3692" s="1"/>
      <c r="I3692" s="3"/>
      <c r="J3692" s="163"/>
    </row>
    <row r="3693" spans="5:10" x14ac:dyDescent="0.3">
      <c r="E3693" s="162"/>
      <c r="F3693" s="1"/>
      <c r="G3693" s="163"/>
      <c r="H3693" s="1"/>
      <c r="I3693" s="3"/>
      <c r="J3693" s="163"/>
    </row>
    <row r="3694" spans="5:10" x14ac:dyDescent="0.3">
      <c r="E3694" s="162"/>
      <c r="F3694" s="1"/>
      <c r="G3694" s="163"/>
      <c r="H3694" s="1"/>
      <c r="I3694" s="3"/>
      <c r="J3694" s="163"/>
    </row>
    <row r="3695" spans="5:10" x14ac:dyDescent="0.3">
      <c r="E3695" s="162"/>
      <c r="F3695" s="1"/>
      <c r="G3695" s="163"/>
      <c r="H3695" s="1"/>
      <c r="I3695" s="3"/>
      <c r="J3695" s="163"/>
    </row>
    <row r="3696" spans="5:10" x14ac:dyDescent="0.3">
      <c r="E3696" s="162"/>
      <c r="F3696" s="1"/>
      <c r="G3696" s="163"/>
      <c r="H3696" s="1"/>
      <c r="I3696" s="3"/>
      <c r="J3696" s="163"/>
    </row>
    <row r="3697" spans="5:10" x14ac:dyDescent="0.3">
      <c r="E3697" s="162"/>
      <c r="F3697" s="1"/>
      <c r="G3697" s="163"/>
      <c r="H3697" s="1"/>
      <c r="I3697" s="3"/>
      <c r="J3697" s="163"/>
    </row>
    <row r="3698" spans="5:10" x14ac:dyDescent="0.3">
      <c r="E3698" s="162"/>
      <c r="F3698" s="1"/>
      <c r="G3698" s="163"/>
      <c r="H3698" s="1"/>
      <c r="I3698" s="3"/>
      <c r="J3698" s="163"/>
    </row>
    <row r="3699" spans="5:10" x14ac:dyDescent="0.3">
      <c r="E3699" s="162"/>
      <c r="F3699" s="1"/>
      <c r="G3699" s="163"/>
      <c r="H3699" s="1"/>
      <c r="I3699" s="3"/>
      <c r="J3699" s="163"/>
    </row>
    <row r="3700" spans="5:10" x14ac:dyDescent="0.3">
      <c r="E3700" s="162"/>
      <c r="F3700" s="1"/>
      <c r="G3700" s="163"/>
      <c r="H3700" s="1"/>
      <c r="I3700" s="3"/>
      <c r="J3700" s="163"/>
    </row>
    <row r="3701" spans="5:10" x14ac:dyDescent="0.3">
      <c r="E3701" s="162"/>
      <c r="F3701" s="1"/>
      <c r="G3701" s="163"/>
      <c r="H3701" s="1"/>
      <c r="I3701" s="3"/>
      <c r="J3701" s="163"/>
    </row>
    <row r="3702" spans="5:10" x14ac:dyDescent="0.3">
      <c r="E3702" s="162"/>
      <c r="F3702" s="1"/>
      <c r="G3702" s="163"/>
      <c r="H3702" s="1"/>
      <c r="I3702" s="3"/>
      <c r="J3702" s="163"/>
    </row>
    <row r="3703" spans="5:10" x14ac:dyDescent="0.3">
      <c r="E3703" s="162"/>
      <c r="F3703" s="1"/>
      <c r="G3703" s="163"/>
      <c r="H3703" s="1"/>
      <c r="I3703" s="3"/>
      <c r="J3703" s="163"/>
    </row>
    <row r="3704" spans="5:10" x14ac:dyDescent="0.3">
      <c r="E3704" s="162"/>
      <c r="F3704" s="1"/>
      <c r="G3704" s="163"/>
      <c r="H3704" s="1"/>
      <c r="I3704" s="3"/>
      <c r="J3704" s="163"/>
    </row>
    <row r="3705" spans="5:10" x14ac:dyDescent="0.3">
      <c r="E3705" s="162"/>
      <c r="F3705" s="1"/>
      <c r="G3705" s="163"/>
      <c r="H3705" s="1"/>
      <c r="I3705" s="3"/>
      <c r="J3705" s="163"/>
    </row>
    <row r="3706" spans="5:10" x14ac:dyDescent="0.3">
      <c r="E3706" s="162"/>
      <c r="F3706" s="1"/>
      <c r="G3706" s="163"/>
      <c r="H3706" s="1"/>
      <c r="I3706" s="3"/>
      <c r="J3706" s="163"/>
    </row>
    <row r="3707" spans="5:10" x14ac:dyDescent="0.3">
      <c r="E3707" s="162"/>
      <c r="F3707" s="1"/>
      <c r="G3707" s="163"/>
      <c r="H3707" s="1"/>
      <c r="I3707" s="3"/>
      <c r="J3707" s="163"/>
    </row>
    <row r="3708" spans="5:10" x14ac:dyDescent="0.3">
      <c r="E3708" s="162"/>
      <c r="F3708" s="1"/>
      <c r="G3708" s="163"/>
      <c r="H3708" s="1"/>
      <c r="I3708" s="3"/>
      <c r="J3708" s="163"/>
    </row>
    <row r="3709" spans="5:10" x14ac:dyDescent="0.3">
      <c r="E3709" s="162"/>
      <c r="F3709" s="1"/>
      <c r="G3709" s="163"/>
      <c r="H3709" s="1"/>
      <c r="I3709" s="3"/>
      <c r="J3709" s="163"/>
    </row>
    <row r="3710" spans="5:10" x14ac:dyDescent="0.3">
      <c r="E3710" s="162"/>
      <c r="F3710" s="1"/>
      <c r="G3710" s="163"/>
      <c r="H3710" s="1"/>
      <c r="I3710" s="3"/>
      <c r="J3710" s="163"/>
    </row>
    <row r="3711" spans="5:10" x14ac:dyDescent="0.3">
      <c r="E3711" s="162"/>
      <c r="F3711" s="1"/>
      <c r="G3711" s="163"/>
      <c r="H3711" s="1"/>
      <c r="I3711" s="3"/>
      <c r="J3711" s="163"/>
    </row>
    <row r="3712" spans="5:10" x14ac:dyDescent="0.3">
      <c r="E3712" s="162"/>
      <c r="F3712" s="1"/>
      <c r="G3712" s="163"/>
      <c r="H3712" s="1"/>
      <c r="I3712" s="3"/>
      <c r="J3712" s="163"/>
    </row>
    <row r="3713" spans="5:10" x14ac:dyDescent="0.3">
      <c r="E3713" s="162"/>
      <c r="F3713" s="1"/>
      <c r="G3713" s="163"/>
      <c r="H3713" s="1"/>
      <c r="I3713" s="3"/>
      <c r="J3713" s="163"/>
    </row>
    <row r="3714" spans="5:10" x14ac:dyDescent="0.3">
      <c r="E3714" s="162"/>
      <c r="F3714" s="1"/>
      <c r="G3714" s="163"/>
      <c r="H3714" s="1"/>
      <c r="I3714" s="3"/>
      <c r="J3714" s="163"/>
    </row>
    <row r="3715" spans="5:10" x14ac:dyDescent="0.3">
      <c r="E3715" s="162"/>
      <c r="F3715" s="1"/>
      <c r="G3715" s="163"/>
      <c r="H3715" s="1"/>
      <c r="I3715" s="3"/>
      <c r="J3715" s="163"/>
    </row>
    <row r="3716" spans="5:10" x14ac:dyDescent="0.3">
      <c r="E3716" s="162"/>
      <c r="F3716" s="1"/>
      <c r="G3716" s="163"/>
      <c r="H3716" s="1"/>
      <c r="I3716" s="3"/>
      <c r="J3716" s="163"/>
    </row>
    <row r="3717" spans="5:10" x14ac:dyDescent="0.3">
      <c r="E3717" s="162"/>
      <c r="F3717" s="1"/>
      <c r="G3717" s="163"/>
      <c r="H3717" s="1"/>
      <c r="I3717" s="3"/>
      <c r="J3717" s="163"/>
    </row>
    <row r="3718" spans="5:10" x14ac:dyDescent="0.3">
      <c r="E3718" s="162"/>
      <c r="F3718" s="1"/>
      <c r="G3718" s="163"/>
      <c r="H3718" s="1"/>
      <c r="I3718" s="3"/>
      <c r="J3718" s="163"/>
    </row>
    <row r="3719" spans="5:10" x14ac:dyDescent="0.3">
      <c r="E3719" s="162"/>
      <c r="F3719" s="1"/>
      <c r="G3719" s="163"/>
      <c r="H3719" s="1"/>
      <c r="I3719" s="3"/>
      <c r="J3719" s="163"/>
    </row>
    <row r="3720" spans="5:10" x14ac:dyDescent="0.3">
      <c r="E3720" s="162"/>
      <c r="F3720" s="1"/>
      <c r="G3720" s="163"/>
      <c r="H3720" s="1"/>
      <c r="I3720" s="3"/>
      <c r="J3720" s="163"/>
    </row>
    <row r="3721" spans="5:10" x14ac:dyDescent="0.3">
      <c r="E3721" s="162"/>
      <c r="F3721" s="1"/>
      <c r="G3721" s="163"/>
      <c r="H3721" s="1"/>
      <c r="I3721" s="3"/>
      <c r="J3721" s="163"/>
    </row>
    <row r="3722" spans="5:10" x14ac:dyDescent="0.3">
      <c r="E3722" s="162"/>
      <c r="F3722" s="1"/>
      <c r="G3722" s="163"/>
      <c r="H3722" s="1"/>
      <c r="I3722" s="3"/>
      <c r="J3722" s="163"/>
    </row>
    <row r="3723" spans="5:10" x14ac:dyDescent="0.3">
      <c r="E3723" s="162"/>
      <c r="F3723" s="1"/>
      <c r="G3723" s="163"/>
      <c r="H3723" s="1"/>
      <c r="I3723" s="3"/>
      <c r="J3723" s="163"/>
    </row>
    <row r="3724" spans="5:10" x14ac:dyDescent="0.3">
      <c r="E3724" s="162"/>
      <c r="F3724" s="1"/>
      <c r="G3724" s="163"/>
      <c r="H3724" s="1"/>
      <c r="I3724" s="3"/>
      <c r="J3724" s="163"/>
    </row>
    <row r="3725" spans="5:10" x14ac:dyDescent="0.3">
      <c r="E3725" s="162"/>
      <c r="F3725" s="1"/>
      <c r="G3725" s="163"/>
      <c r="H3725" s="1"/>
      <c r="I3725" s="3"/>
      <c r="J3725" s="163"/>
    </row>
    <row r="3726" spans="5:10" x14ac:dyDescent="0.3">
      <c r="E3726" s="162"/>
      <c r="F3726" s="1"/>
      <c r="G3726" s="163"/>
      <c r="H3726" s="1"/>
      <c r="I3726" s="3"/>
      <c r="J3726" s="163"/>
    </row>
    <row r="3727" spans="5:10" x14ac:dyDescent="0.3">
      <c r="E3727" s="162"/>
      <c r="F3727" s="1"/>
      <c r="G3727" s="163"/>
      <c r="H3727" s="1"/>
      <c r="I3727" s="3"/>
      <c r="J3727" s="163"/>
    </row>
    <row r="3728" spans="5:10" x14ac:dyDescent="0.3">
      <c r="E3728" s="162"/>
      <c r="F3728" s="1"/>
      <c r="G3728" s="163"/>
      <c r="H3728" s="1"/>
      <c r="I3728" s="3"/>
      <c r="J3728" s="163"/>
    </row>
    <row r="3729" spans="5:10" x14ac:dyDescent="0.3">
      <c r="E3729" s="162"/>
      <c r="F3729" s="1"/>
      <c r="G3729" s="163"/>
      <c r="H3729" s="1"/>
      <c r="I3729" s="3"/>
      <c r="J3729" s="163"/>
    </row>
    <row r="3730" spans="5:10" x14ac:dyDescent="0.3">
      <c r="E3730" s="162"/>
      <c r="F3730" s="1"/>
      <c r="G3730" s="163"/>
      <c r="H3730" s="1"/>
      <c r="I3730" s="3"/>
      <c r="J3730" s="163"/>
    </row>
    <row r="3731" spans="5:10" x14ac:dyDescent="0.3">
      <c r="E3731" s="162"/>
      <c r="F3731" s="1"/>
      <c r="G3731" s="163"/>
      <c r="H3731" s="1"/>
      <c r="I3731" s="3"/>
      <c r="J3731" s="163"/>
    </row>
    <row r="3732" spans="5:10" x14ac:dyDescent="0.3">
      <c r="E3732" s="162"/>
      <c r="F3732" s="1"/>
      <c r="G3732" s="163"/>
      <c r="H3732" s="1"/>
      <c r="I3732" s="3"/>
      <c r="J3732" s="163"/>
    </row>
    <row r="3733" spans="5:10" x14ac:dyDescent="0.3">
      <c r="E3733" s="162"/>
      <c r="F3733" s="1"/>
      <c r="G3733" s="163"/>
      <c r="H3733" s="1"/>
      <c r="I3733" s="3"/>
      <c r="J3733" s="163"/>
    </row>
    <row r="3734" spans="5:10" x14ac:dyDescent="0.3">
      <c r="E3734" s="162"/>
      <c r="F3734" s="1"/>
      <c r="G3734" s="163"/>
      <c r="H3734" s="1"/>
      <c r="I3734" s="3"/>
      <c r="J3734" s="163"/>
    </row>
    <row r="3735" spans="5:10" x14ac:dyDescent="0.3">
      <c r="E3735" s="162"/>
      <c r="F3735" s="1"/>
      <c r="G3735" s="163"/>
      <c r="H3735" s="1"/>
      <c r="I3735" s="3"/>
      <c r="J3735" s="163"/>
    </row>
    <row r="3736" spans="5:10" x14ac:dyDescent="0.3">
      <c r="E3736" s="162"/>
      <c r="F3736" s="1"/>
      <c r="G3736" s="163"/>
      <c r="H3736" s="1"/>
      <c r="I3736" s="3"/>
      <c r="J3736" s="163"/>
    </row>
    <row r="3737" spans="5:10" x14ac:dyDescent="0.3">
      <c r="E3737" s="162"/>
      <c r="F3737" s="1"/>
      <c r="G3737" s="163"/>
      <c r="H3737" s="1"/>
      <c r="I3737" s="3"/>
      <c r="J3737" s="163"/>
    </row>
    <row r="3738" spans="5:10" x14ac:dyDescent="0.3">
      <c r="E3738" s="162"/>
      <c r="F3738" s="1"/>
      <c r="G3738" s="163"/>
      <c r="H3738" s="1"/>
      <c r="I3738" s="3"/>
      <c r="J3738" s="163"/>
    </row>
    <row r="3739" spans="5:10" x14ac:dyDescent="0.3">
      <c r="E3739" s="162"/>
      <c r="F3739" s="1"/>
      <c r="G3739" s="163"/>
      <c r="H3739" s="1"/>
      <c r="I3739" s="3"/>
      <c r="J3739" s="163"/>
    </row>
    <row r="3740" spans="5:10" x14ac:dyDescent="0.3">
      <c r="E3740" s="162"/>
      <c r="F3740" s="1"/>
      <c r="G3740" s="163"/>
      <c r="H3740" s="1"/>
      <c r="I3740" s="3"/>
      <c r="J3740" s="163"/>
    </row>
    <row r="3741" spans="5:10" x14ac:dyDescent="0.3">
      <c r="E3741" s="162"/>
      <c r="F3741" s="1"/>
      <c r="G3741" s="163"/>
      <c r="H3741" s="1"/>
      <c r="I3741" s="3"/>
      <c r="J3741" s="163"/>
    </row>
    <row r="3742" spans="5:10" x14ac:dyDescent="0.3">
      <c r="E3742" s="162"/>
      <c r="F3742" s="1"/>
      <c r="G3742" s="163"/>
      <c r="H3742" s="1"/>
      <c r="I3742" s="3"/>
      <c r="J3742" s="163"/>
    </row>
    <row r="3743" spans="5:10" x14ac:dyDescent="0.3">
      <c r="E3743" s="162"/>
      <c r="F3743" s="1"/>
      <c r="G3743" s="163"/>
      <c r="H3743" s="1"/>
      <c r="I3743" s="3"/>
      <c r="J3743" s="163"/>
    </row>
    <row r="3744" spans="5:10" x14ac:dyDescent="0.3">
      <c r="E3744" s="162"/>
      <c r="F3744" s="1"/>
      <c r="G3744" s="163"/>
      <c r="H3744" s="1"/>
      <c r="I3744" s="3"/>
      <c r="J3744" s="163"/>
    </row>
    <row r="3745" spans="5:10" x14ac:dyDescent="0.3">
      <c r="E3745" s="162"/>
      <c r="F3745" s="1"/>
      <c r="G3745" s="163"/>
      <c r="H3745" s="1"/>
      <c r="I3745" s="3"/>
      <c r="J3745" s="163"/>
    </row>
    <row r="3746" spans="5:10" x14ac:dyDescent="0.3">
      <c r="E3746" s="162"/>
      <c r="F3746" s="1"/>
      <c r="G3746" s="163"/>
      <c r="H3746" s="1"/>
      <c r="I3746" s="3"/>
      <c r="J3746" s="163"/>
    </row>
    <row r="3747" spans="5:10" x14ac:dyDescent="0.3">
      <c r="E3747" s="162"/>
      <c r="F3747" s="1"/>
      <c r="G3747" s="163"/>
      <c r="H3747" s="1"/>
      <c r="I3747" s="3"/>
      <c r="J3747" s="163"/>
    </row>
    <row r="3748" spans="5:10" x14ac:dyDescent="0.3">
      <c r="E3748" s="162"/>
      <c r="F3748" s="1"/>
      <c r="G3748" s="163"/>
      <c r="H3748" s="1"/>
      <c r="I3748" s="3"/>
      <c r="J3748" s="163"/>
    </row>
    <row r="3749" spans="5:10" x14ac:dyDescent="0.3">
      <c r="E3749" s="162"/>
      <c r="F3749" s="1"/>
      <c r="G3749" s="163"/>
      <c r="H3749" s="1"/>
      <c r="I3749" s="3"/>
      <c r="J3749" s="163"/>
    </row>
    <row r="3750" spans="5:10" x14ac:dyDescent="0.3">
      <c r="E3750" s="162"/>
      <c r="F3750" s="1"/>
      <c r="G3750" s="163"/>
      <c r="H3750" s="1"/>
      <c r="I3750" s="3"/>
      <c r="J3750" s="163"/>
    </row>
    <row r="3751" spans="5:10" x14ac:dyDescent="0.3">
      <c r="E3751" s="162"/>
      <c r="F3751" s="1"/>
      <c r="G3751" s="163"/>
      <c r="H3751" s="1"/>
      <c r="I3751" s="3"/>
      <c r="J3751" s="163"/>
    </row>
    <row r="3752" spans="5:10" x14ac:dyDescent="0.3">
      <c r="E3752" s="162"/>
      <c r="F3752" s="1"/>
      <c r="G3752" s="163"/>
      <c r="H3752" s="1"/>
      <c r="I3752" s="3"/>
      <c r="J3752" s="163"/>
    </row>
    <row r="3753" spans="5:10" x14ac:dyDescent="0.3">
      <c r="E3753" s="162"/>
      <c r="F3753" s="1"/>
      <c r="G3753" s="163"/>
      <c r="H3753" s="1"/>
      <c r="I3753" s="3"/>
      <c r="J3753" s="163"/>
    </row>
    <row r="3754" spans="5:10" x14ac:dyDescent="0.3">
      <c r="E3754" s="162"/>
      <c r="F3754" s="1"/>
      <c r="G3754" s="163"/>
      <c r="H3754" s="1"/>
      <c r="I3754" s="3"/>
      <c r="J3754" s="163"/>
    </row>
    <row r="3755" spans="5:10" x14ac:dyDescent="0.3">
      <c r="E3755" s="162"/>
      <c r="F3755" s="1"/>
      <c r="G3755" s="163"/>
      <c r="H3755" s="1"/>
      <c r="I3755" s="3"/>
      <c r="J3755" s="163"/>
    </row>
    <row r="3756" spans="5:10" x14ac:dyDescent="0.3">
      <c r="E3756" s="162"/>
      <c r="F3756" s="1"/>
      <c r="G3756" s="163"/>
      <c r="H3756" s="1"/>
      <c r="I3756" s="3"/>
      <c r="J3756" s="163"/>
    </row>
    <row r="3757" spans="5:10" x14ac:dyDescent="0.3">
      <c r="E3757" s="162"/>
      <c r="F3757" s="1"/>
      <c r="G3757" s="163"/>
      <c r="H3757" s="1"/>
      <c r="I3757" s="3"/>
      <c r="J3757" s="163"/>
    </row>
    <row r="3758" spans="5:10" x14ac:dyDescent="0.3">
      <c r="E3758" s="162"/>
      <c r="F3758" s="1"/>
      <c r="G3758" s="163"/>
      <c r="H3758" s="1"/>
      <c r="I3758" s="3"/>
      <c r="J3758" s="163"/>
    </row>
    <row r="3759" spans="5:10" x14ac:dyDescent="0.3">
      <c r="E3759" s="162"/>
      <c r="F3759" s="1"/>
      <c r="G3759" s="163"/>
      <c r="H3759" s="1"/>
      <c r="I3759" s="3"/>
      <c r="J3759" s="163"/>
    </row>
    <row r="3760" spans="5:10" x14ac:dyDescent="0.3">
      <c r="E3760" s="162"/>
      <c r="F3760" s="1"/>
      <c r="G3760" s="163"/>
      <c r="H3760" s="1"/>
      <c r="I3760" s="3"/>
      <c r="J3760" s="163"/>
    </row>
    <row r="3761" spans="5:10" x14ac:dyDescent="0.3">
      <c r="E3761" s="162"/>
      <c r="F3761" s="1"/>
      <c r="G3761" s="163"/>
      <c r="H3761" s="1"/>
      <c r="I3761" s="3"/>
      <c r="J3761" s="163"/>
    </row>
    <row r="3762" spans="5:10" x14ac:dyDescent="0.3">
      <c r="E3762" s="162"/>
      <c r="F3762" s="1"/>
      <c r="G3762" s="163"/>
      <c r="H3762" s="1"/>
      <c r="I3762" s="3"/>
      <c r="J3762" s="163"/>
    </row>
    <row r="3763" spans="5:10" x14ac:dyDescent="0.3">
      <c r="E3763" s="162"/>
      <c r="F3763" s="1"/>
      <c r="G3763" s="163"/>
      <c r="H3763" s="1"/>
      <c r="I3763" s="3"/>
      <c r="J3763" s="163"/>
    </row>
    <row r="3764" spans="5:10" x14ac:dyDescent="0.3">
      <c r="E3764" s="162"/>
      <c r="F3764" s="1"/>
      <c r="G3764" s="163"/>
      <c r="H3764" s="1"/>
      <c r="I3764" s="3"/>
      <c r="J3764" s="163"/>
    </row>
    <row r="3765" spans="5:10" x14ac:dyDescent="0.3">
      <c r="E3765" s="162"/>
      <c r="F3765" s="1"/>
      <c r="G3765" s="163"/>
      <c r="H3765" s="1"/>
      <c r="I3765" s="3"/>
      <c r="J3765" s="163"/>
    </row>
    <row r="3766" spans="5:10" x14ac:dyDescent="0.3">
      <c r="E3766" s="162"/>
      <c r="F3766" s="1"/>
      <c r="G3766" s="163"/>
      <c r="H3766" s="1"/>
      <c r="I3766" s="3"/>
      <c r="J3766" s="163"/>
    </row>
    <row r="3767" spans="5:10" x14ac:dyDescent="0.3">
      <c r="E3767" s="162"/>
      <c r="F3767" s="1"/>
      <c r="G3767" s="163"/>
      <c r="H3767" s="1"/>
      <c r="I3767" s="3"/>
      <c r="J3767" s="163"/>
    </row>
    <row r="3768" spans="5:10" x14ac:dyDescent="0.3">
      <c r="E3768" s="162"/>
      <c r="F3768" s="1"/>
      <c r="G3768" s="163"/>
      <c r="H3768" s="1"/>
      <c r="I3768" s="3"/>
      <c r="J3768" s="163"/>
    </row>
    <row r="3769" spans="5:10" x14ac:dyDescent="0.3">
      <c r="E3769" s="162"/>
      <c r="F3769" s="1"/>
      <c r="G3769" s="163"/>
      <c r="H3769" s="1"/>
      <c r="I3769" s="3"/>
      <c r="J3769" s="163"/>
    </row>
    <row r="3770" spans="5:10" x14ac:dyDescent="0.3">
      <c r="E3770" s="162"/>
      <c r="F3770" s="1"/>
      <c r="G3770" s="163"/>
      <c r="H3770" s="1"/>
      <c r="I3770" s="3"/>
      <c r="J3770" s="163"/>
    </row>
    <row r="3771" spans="5:10" x14ac:dyDescent="0.3">
      <c r="E3771" s="162"/>
      <c r="F3771" s="1"/>
      <c r="G3771" s="163"/>
      <c r="H3771" s="1"/>
      <c r="I3771" s="3"/>
      <c r="J3771" s="163"/>
    </row>
    <row r="3772" spans="5:10" x14ac:dyDescent="0.3">
      <c r="E3772" s="162"/>
      <c r="F3772" s="1"/>
      <c r="G3772" s="163"/>
      <c r="H3772" s="1"/>
      <c r="I3772" s="3"/>
      <c r="J3772" s="163"/>
    </row>
    <row r="3773" spans="5:10" x14ac:dyDescent="0.3">
      <c r="E3773" s="162"/>
      <c r="F3773" s="1"/>
      <c r="G3773" s="163"/>
      <c r="H3773" s="1"/>
      <c r="I3773" s="3"/>
      <c r="J3773" s="163"/>
    </row>
    <row r="3774" spans="5:10" x14ac:dyDescent="0.3">
      <c r="E3774" s="162"/>
      <c r="F3774" s="1"/>
      <c r="G3774" s="163"/>
      <c r="H3774" s="1"/>
      <c r="I3774" s="3"/>
      <c r="J3774" s="163"/>
    </row>
    <row r="3775" spans="5:10" x14ac:dyDescent="0.3">
      <c r="E3775" s="162"/>
      <c r="F3775" s="1"/>
      <c r="G3775" s="163"/>
      <c r="H3775" s="1"/>
      <c r="I3775" s="3"/>
      <c r="J3775" s="163"/>
    </row>
    <row r="3776" spans="5:10" x14ac:dyDescent="0.3">
      <c r="E3776" s="162"/>
      <c r="F3776" s="1"/>
      <c r="G3776" s="163"/>
      <c r="H3776" s="1"/>
      <c r="I3776" s="3"/>
      <c r="J3776" s="163"/>
    </row>
    <row r="3777" spans="5:10" x14ac:dyDescent="0.3">
      <c r="E3777" s="162"/>
      <c r="F3777" s="1"/>
      <c r="G3777" s="163"/>
      <c r="H3777" s="1"/>
      <c r="I3777" s="3"/>
      <c r="J3777" s="163"/>
    </row>
    <row r="3778" spans="5:10" x14ac:dyDescent="0.3">
      <c r="E3778" s="162"/>
      <c r="F3778" s="1"/>
      <c r="G3778" s="163"/>
      <c r="H3778" s="1"/>
      <c r="I3778" s="3"/>
      <c r="J3778" s="163"/>
    </row>
    <row r="3779" spans="5:10" x14ac:dyDescent="0.3">
      <c r="E3779" s="162"/>
      <c r="F3779" s="1"/>
      <c r="G3779" s="163"/>
      <c r="H3779" s="1"/>
      <c r="I3779" s="3"/>
      <c r="J3779" s="163"/>
    </row>
    <row r="3780" spans="5:10" x14ac:dyDescent="0.3">
      <c r="E3780" s="162"/>
      <c r="F3780" s="1"/>
      <c r="G3780" s="163"/>
      <c r="H3780" s="1"/>
      <c r="I3780" s="3"/>
      <c r="J3780" s="163"/>
    </row>
    <row r="3781" spans="5:10" x14ac:dyDescent="0.3">
      <c r="E3781" s="162"/>
      <c r="F3781" s="1"/>
      <c r="G3781" s="163"/>
      <c r="H3781" s="1"/>
      <c r="I3781" s="3"/>
      <c r="J3781" s="163"/>
    </row>
    <row r="3782" spans="5:10" x14ac:dyDescent="0.3">
      <c r="E3782" s="162"/>
      <c r="F3782" s="1"/>
      <c r="G3782" s="163"/>
      <c r="H3782" s="1"/>
      <c r="I3782" s="3"/>
      <c r="J3782" s="163"/>
    </row>
    <row r="3783" spans="5:10" x14ac:dyDescent="0.3">
      <c r="E3783" s="162"/>
      <c r="F3783" s="1"/>
      <c r="G3783" s="163"/>
      <c r="H3783" s="1"/>
      <c r="I3783" s="3"/>
      <c r="J3783" s="163"/>
    </row>
    <row r="3784" spans="5:10" x14ac:dyDescent="0.3">
      <c r="E3784" s="162"/>
      <c r="F3784" s="1"/>
      <c r="G3784" s="163"/>
      <c r="H3784" s="1"/>
      <c r="I3784" s="3"/>
      <c r="J3784" s="163"/>
    </row>
    <row r="3785" spans="5:10" x14ac:dyDescent="0.3">
      <c r="E3785" s="162"/>
      <c r="F3785" s="1"/>
      <c r="G3785" s="163"/>
      <c r="H3785" s="1"/>
      <c r="I3785" s="3"/>
      <c r="J3785" s="163"/>
    </row>
    <row r="3786" spans="5:10" x14ac:dyDescent="0.3">
      <c r="E3786" s="162"/>
      <c r="F3786" s="1"/>
      <c r="G3786" s="163"/>
      <c r="H3786" s="1"/>
      <c r="I3786" s="3"/>
      <c r="J3786" s="163"/>
    </row>
    <row r="3787" spans="5:10" x14ac:dyDescent="0.3">
      <c r="E3787" s="162"/>
      <c r="F3787" s="1"/>
      <c r="G3787" s="163"/>
      <c r="H3787" s="1"/>
      <c r="I3787" s="3"/>
      <c r="J3787" s="163"/>
    </row>
    <row r="3788" spans="5:10" x14ac:dyDescent="0.3">
      <c r="E3788" s="162"/>
      <c r="F3788" s="1"/>
      <c r="G3788" s="163"/>
      <c r="H3788" s="1"/>
      <c r="I3788" s="3"/>
      <c r="J3788" s="163"/>
    </row>
    <row r="3789" spans="5:10" x14ac:dyDescent="0.3">
      <c r="E3789" s="162"/>
      <c r="F3789" s="1"/>
      <c r="G3789" s="163"/>
      <c r="H3789" s="1"/>
      <c r="I3789" s="3"/>
      <c r="J3789" s="163"/>
    </row>
    <row r="3790" spans="5:10" x14ac:dyDescent="0.3">
      <c r="E3790" s="162"/>
      <c r="F3790" s="1"/>
      <c r="G3790" s="163"/>
      <c r="H3790" s="1"/>
      <c r="I3790" s="3"/>
      <c r="J3790" s="163"/>
    </row>
    <row r="3791" spans="5:10" x14ac:dyDescent="0.3">
      <c r="E3791" s="162"/>
      <c r="F3791" s="1"/>
      <c r="G3791" s="163"/>
      <c r="H3791" s="1"/>
      <c r="I3791" s="3"/>
      <c r="J3791" s="163"/>
    </row>
    <row r="3792" spans="5:10" x14ac:dyDescent="0.3">
      <c r="E3792" s="162"/>
      <c r="F3792" s="1"/>
      <c r="G3792" s="163"/>
      <c r="H3792" s="1"/>
      <c r="I3792" s="3"/>
      <c r="J3792" s="163"/>
    </row>
    <row r="3793" spans="5:10" x14ac:dyDescent="0.3">
      <c r="E3793" s="162"/>
      <c r="F3793" s="1"/>
      <c r="G3793" s="163"/>
      <c r="H3793" s="1"/>
      <c r="I3793" s="3"/>
      <c r="J3793" s="163"/>
    </row>
    <row r="3794" spans="5:10" x14ac:dyDescent="0.3">
      <c r="E3794" s="162"/>
      <c r="F3794" s="1"/>
      <c r="G3794" s="163"/>
      <c r="H3794" s="1"/>
      <c r="I3794" s="3"/>
      <c r="J3794" s="163"/>
    </row>
    <row r="3795" spans="5:10" x14ac:dyDescent="0.3">
      <c r="E3795" s="162"/>
      <c r="F3795" s="1"/>
      <c r="G3795" s="163"/>
      <c r="H3795" s="1"/>
      <c r="I3795" s="3"/>
      <c r="J3795" s="163"/>
    </row>
    <row r="3796" spans="5:10" x14ac:dyDescent="0.3">
      <c r="E3796" s="162"/>
      <c r="F3796" s="1"/>
      <c r="G3796" s="163"/>
      <c r="H3796" s="1"/>
      <c r="I3796" s="3"/>
      <c r="J3796" s="163"/>
    </row>
    <row r="3797" spans="5:10" x14ac:dyDescent="0.3">
      <c r="E3797" s="162"/>
      <c r="F3797" s="1"/>
      <c r="G3797" s="163"/>
      <c r="H3797" s="1"/>
      <c r="I3797" s="3"/>
      <c r="J3797" s="163"/>
    </row>
    <row r="3798" spans="5:10" x14ac:dyDescent="0.3">
      <c r="E3798" s="162"/>
      <c r="F3798" s="1"/>
      <c r="G3798" s="163"/>
      <c r="H3798" s="1"/>
      <c r="I3798" s="3"/>
      <c r="J3798" s="163"/>
    </row>
    <row r="3799" spans="5:10" x14ac:dyDescent="0.3">
      <c r="E3799" s="162"/>
      <c r="F3799" s="1"/>
      <c r="G3799" s="163"/>
      <c r="H3799" s="1"/>
      <c r="I3799" s="3"/>
      <c r="J3799" s="163"/>
    </row>
    <row r="3800" spans="5:10" x14ac:dyDescent="0.3">
      <c r="E3800" s="162"/>
      <c r="F3800" s="1"/>
      <c r="G3800" s="163"/>
      <c r="H3800" s="1"/>
      <c r="I3800" s="3"/>
      <c r="J3800" s="163"/>
    </row>
    <row r="3801" spans="5:10" x14ac:dyDescent="0.3">
      <c r="E3801" s="162"/>
      <c r="F3801" s="1"/>
      <c r="G3801" s="163"/>
      <c r="H3801" s="1"/>
      <c r="I3801" s="3"/>
      <c r="J3801" s="163"/>
    </row>
    <row r="3802" spans="5:10" x14ac:dyDescent="0.3">
      <c r="E3802" s="162"/>
      <c r="F3802" s="1"/>
      <c r="G3802" s="163"/>
      <c r="H3802" s="1"/>
      <c r="I3802" s="3"/>
      <c r="J3802" s="163"/>
    </row>
    <row r="3803" spans="5:10" x14ac:dyDescent="0.3">
      <c r="E3803" s="162"/>
      <c r="F3803" s="1"/>
      <c r="G3803" s="163"/>
      <c r="H3803" s="1"/>
      <c r="I3803" s="3"/>
      <c r="J3803" s="163"/>
    </row>
    <row r="3804" spans="5:10" x14ac:dyDescent="0.3">
      <c r="E3804" s="162"/>
      <c r="F3804" s="1"/>
      <c r="G3804" s="163"/>
      <c r="H3804" s="1"/>
      <c r="I3804" s="3"/>
      <c r="J3804" s="163"/>
    </row>
    <row r="3805" spans="5:10" x14ac:dyDescent="0.3">
      <c r="E3805" s="162"/>
      <c r="F3805" s="1"/>
      <c r="G3805" s="163"/>
      <c r="H3805" s="1"/>
      <c r="I3805" s="3"/>
      <c r="J3805" s="163"/>
    </row>
    <row r="3806" spans="5:10" x14ac:dyDescent="0.3">
      <c r="E3806" s="162"/>
      <c r="F3806" s="1"/>
      <c r="G3806" s="163"/>
      <c r="H3806" s="1"/>
      <c r="I3806" s="3"/>
      <c r="J3806" s="163"/>
    </row>
    <row r="3807" spans="5:10" x14ac:dyDescent="0.3">
      <c r="E3807" s="162"/>
      <c r="F3807" s="1"/>
      <c r="G3807" s="163"/>
      <c r="H3807" s="1"/>
      <c r="I3807" s="3"/>
      <c r="J3807" s="163"/>
    </row>
    <row r="3808" spans="5:10" x14ac:dyDescent="0.3">
      <c r="E3808" s="162"/>
      <c r="F3808" s="1"/>
      <c r="G3808" s="163"/>
      <c r="H3808" s="1"/>
      <c r="I3808" s="3"/>
      <c r="J3808" s="163"/>
    </row>
    <row r="3809" spans="5:10" x14ac:dyDescent="0.3">
      <c r="E3809" s="162"/>
      <c r="F3809" s="1"/>
      <c r="G3809" s="163"/>
      <c r="H3809" s="1"/>
      <c r="I3809" s="3"/>
      <c r="J3809" s="163"/>
    </row>
    <row r="3810" spans="5:10" x14ac:dyDescent="0.3">
      <c r="E3810" s="162"/>
      <c r="F3810" s="1"/>
      <c r="G3810" s="163"/>
      <c r="H3810" s="1"/>
      <c r="I3810" s="3"/>
      <c r="J3810" s="163"/>
    </row>
    <row r="3811" spans="5:10" x14ac:dyDescent="0.3">
      <c r="E3811" s="162"/>
      <c r="F3811" s="1"/>
      <c r="G3811" s="163"/>
      <c r="H3811" s="1"/>
      <c r="I3811" s="3"/>
      <c r="J3811" s="163"/>
    </row>
    <row r="3812" spans="5:10" x14ac:dyDescent="0.3">
      <c r="E3812" s="162"/>
      <c r="F3812" s="1"/>
      <c r="G3812" s="163"/>
      <c r="H3812" s="1"/>
      <c r="I3812" s="3"/>
      <c r="J3812" s="163"/>
    </row>
    <row r="3813" spans="5:10" x14ac:dyDescent="0.3">
      <c r="E3813" s="162"/>
      <c r="F3813" s="1"/>
      <c r="G3813" s="163"/>
      <c r="H3813" s="1"/>
      <c r="I3813" s="3"/>
      <c r="J3813" s="163"/>
    </row>
    <row r="3814" spans="5:10" x14ac:dyDescent="0.3">
      <c r="E3814" s="162"/>
      <c r="F3814" s="1"/>
      <c r="G3814" s="163"/>
      <c r="H3814" s="1"/>
      <c r="I3814" s="3"/>
      <c r="J3814" s="163"/>
    </row>
    <row r="3815" spans="5:10" x14ac:dyDescent="0.3">
      <c r="E3815" s="162"/>
      <c r="F3815" s="1"/>
      <c r="G3815" s="163"/>
      <c r="H3815" s="1"/>
      <c r="I3815" s="3"/>
      <c r="J3815" s="163"/>
    </row>
    <row r="3816" spans="5:10" x14ac:dyDescent="0.3">
      <c r="E3816" s="162"/>
      <c r="F3816" s="1"/>
      <c r="G3816" s="163"/>
      <c r="H3816" s="1"/>
      <c r="I3816" s="3"/>
      <c r="J3816" s="163"/>
    </row>
    <row r="3817" spans="5:10" x14ac:dyDescent="0.3">
      <c r="E3817" s="162"/>
      <c r="F3817" s="1"/>
      <c r="G3817" s="163"/>
      <c r="H3817" s="1"/>
      <c r="I3817" s="3"/>
      <c r="J3817" s="163"/>
    </row>
    <row r="3818" spans="5:10" x14ac:dyDescent="0.3">
      <c r="E3818" s="162"/>
      <c r="F3818" s="1"/>
      <c r="G3818" s="163"/>
      <c r="H3818" s="1"/>
      <c r="I3818" s="3"/>
      <c r="J3818" s="163"/>
    </row>
    <row r="3819" spans="5:10" x14ac:dyDescent="0.3">
      <c r="E3819" s="162"/>
      <c r="F3819" s="1"/>
      <c r="G3819" s="163"/>
      <c r="H3819" s="1"/>
      <c r="I3819" s="3"/>
      <c r="J3819" s="163"/>
    </row>
    <row r="3820" spans="5:10" x14ac:dyDescent="0.3">
      <c r="E3820" s="162"/>
      <c r="F3820" s="1"/>
      <c r="G3820" s="163"/>
      <c r="H3820" s="1"/>
      <c r="I3820" s="3"/>
      <c r="J3820" s="163"/>
    </row>
    <row r="3821" spans="5:10" x14ac:dyDescent="0.3">
      <c r="E3821" s="162"/>
      <c r="F3821" s="1"/>
      <c r="G3821" s="163"/>
      <c r="H3821" s="1"/>
      <c r="I3821" s="3"/>
      <c r="J3821" s="163"/>
    </row>
    <row r="3822" spans="5:10" x14ac:dyDescent="0.3">
      <c r="E3822" s="162"/>
      <c r="F3822" s="1"/>
      <c r="G3822" s="163"/>
      <c r="H3822" s="1"/>
      <c r="I3822" s="3"/>
      <c r="J3822" s="163"/>
    </row>
    <row r="3823" spans="5:10" x14ac:dyDescent="0.3">
      <c r="E3823" s="162"/>
      <c r="F3823" s="1"/>
      <c r="G3823" s="163"/>
      <c r="H3823" s="1"/>
      <c r="I3823" s="3"/>
      <c r="J3823" s="163"/>
    </row>
    <row r="3824" spans="5:10" x14ac:dyDescent="0.3">
      <c r="E3824" s="162"/>
      <c r="F3824" s="1"/>
      <c r="G3824" s="163"/>
      <c r="H3824" s="1"/>
      <c r="I3824" s="3"/>
      <c r="J3824" s="163"/>
    </row>
    <row r="3825" spans="5:10" x14ac:dyDescent="0.3">
      <c r="E3825" s="162"/>
      <c r="F3825" s="1"/>
      <c r="G3825" s="163"/>
      <c r="H3825" s="1"/>
      <c r="I3825" s="3"/>
      <c r="J3825" s="163"/>
    </row>
    <row r="3826" spans="5:10" x14ac:dyDescent="0.3">
      <c r="E3826" s="162"/>
      <c r="F3826" s="1"/>
      <c r="G3826" s="163"/>
      <c r="H3826" s="1"/>
      <c r="I3826" s="3"/>
      <c r="J3826" s="163"/>
    </row>
    <row r="3827" spans="5:10" x14ac:dyDescent="0.3">
      <c r="E3827" s="162"/>
      <c r="F3827" s="1"/>
      <c r="G3827" s="163"/>
      <c r="H3827" s="1"/>
      <c r="I3827" s="3"/>
      <c r="J3827" s="163"/>
    </row>
    <row r="3828" spans="5:10" x14ac:dyDescent="0.3">
      <c r="E3828" s="162"/>
      <c r="F3828" s="1"/>
      <c r="G3828" s="163"/>
      <c r="H3828" s="1"/>
      <c r="I3828" s="3"/>
      <c r="J3828" s="163"/>
    </row>
    <row r="3829" spans="5:10" x14ac:dyDescent="0.3">
      <c r="E3829" s="162"/>
      <c r="F3829" s="1"/>
      <c r="G3829" s="163"/>
      <c r="H3829" s="1"/>
      <c r="I3829" s="3"/>
      <c r="J3829" s="163"/>
    </row>
    <row r="3830" spans="5:10" x14ac:dyDescent="0.3">
      <c r="E3830" s="162"/>
      <c r="F3830" s="1"/>
      <c r="G3830" s="163"/>
      <c r="H3830" s="1"/>
      <c r="I3830" s="3"/>
      <c r="J3830" s="163"/>
    </row>
    <row r="3831" spans="5:10" x14ac:dyDescent="0.3">
      <c r="E3831" s="162"/>
      <c r="F3831" s="1"/>
      <c r="G3831" s="163"/>
      <c r="H3831" s="1"/>
      <c r="I3831" s="3"/>
      <c r="J3831" s="163"/>
    </row>
    <row r="3832" spans="5:10" x14ac:dyDescent="0.3">
      <c r="E3832" s="162"/>
      <c r="F3832" s="1"/>
      <c r="G3832" s="163"/>
      <c r="H3832" s="1"/>
      <c r="I3832" s="3"/>
      <c r="J3832" s="163"/>
    </row>
    <row r="3833" spans="5:10" x14ac:dyDescent="0.3">
      <c r="E3833" s="162"/>
      <c r="F3833" s="1"/>
      <c r="G3833" s="163"/>
      <c r="H3833" s="1"/>
      <c r="I3833" s="3"/>
      <c r="J3833" s="163"/>
    </row>
    <row r="3834" spans="5:10" x14ac:dyDescent="0.3">
      <c r="E3834" s="162"/>
      <c r="F3834" s="1"/>
      <c r="G3834" s="163"/>
      <c r="H3834" s="1"/>
      <c r="I3834" s="3"/>
      <c r="J3834" s="163"/>
    </row>
    <row r="3835" spans="5:10" x14ac:dyDescent="0.3">
      <c r="E3835" s="162"/>
      <c r="F3835" s="1"/>
      <c r="G3835" s="163"/>
      <c r="H3835" s="1"/>
      <c r="I3835" s="3"/>
      <c r="J3835" s="163"/>
    </row>
    <row r="3836" spans="5:10" x14ac:dyDescent="0.3">
      <c r="E3836" s="162"/>
      <c r="F3836" s="1"/>
      <c r="G3836" s="163"/>
      <c r="H3836" s="1"/>
      <c r="I3836" s="3"/>
      <c r="J3836" s="163"/>
    </row>
    <row r="3837" spans="5:10" x14ac:dyDescent="0.3">
      <c r="E3837" s="162"/>
      <c r="F3837" s="1"/>
      <c r="G3837" s="163"/>
      <c r="H3837" s="1"/>
      <c r="I3837" s="3"/>
      <c r="J3837" s="163"/>
    </row>
    <row r="3838" spans="5:10" x14ac:dyDescent="0.3">
      <c r="E3838" s="162"/>
      <c r="F3838" s="1"/>
      <c r="G3838" s="163"/>
      <c r="H3838" s="1"/>
      <c r="I3838" s="3"/>
      <c r="J3838" s="163"/>
    </row>
    <row r="3839" spans="5:10" x14ac:dyDescent="0.3">
      <c r="E3839" s="162"/>
      <c r="F3839" s="1"/>
      <c r="G3839" s="163"/>
      <c r="H3839" s="1"/>
      <c r="I3839" s="3"/>
      <c r="J3839" s="163"/>
    </row>
    <row r="3840" spans="5:10" x14ac:dyDescent="0.3">
      <c r="E3840" s="162"/>
      <c r="F3840" s="1"/>
      <c r="G3840" s="163"/>
      <c r="H3840" s="1"/>
      <c r="I3840" s="3"/>
      <c r="J3840" s="163"/>
    </row>
    <row r="3841" spans="5:10" x14ac:dyDescent="0.3">
      <c r="E3841" s="162"/>
      <c r="F3841" s="1"/>
      <c r="G3841" s="163"/>
      <c r="H3841" s="1"/>
      <c r="I3841" s="3"/>
      <c r="J3841" s="163"/>
    </row>
    <row r="3842" spans="5:10" x14ac:dyDescent="0.3">
      <c r="E3842" s="162"/>
      <c r="F3842" s="1"/>
      <c r="G3842" s="163"/>
      <c r="H3842" s="1"/>
      <c r="I3842" s="3"/>
      <c r="J3842" s="163"/>
    </row>
    <row r="3843" spans="5:10" x14ac:dyDescent="0.3">
      <c r="E3843" s="162"/>
      <c r="F3843" s="1"/>
      <c r="G3843" s="163"/>
      <c r="H3843" s="1"/>
      <c r="I3843" s="3"/>
      <c r="J3843" s="163"/>
    </row>
    <row r="3844" spans="5:10" x14ac:dyDescent="0.3">
      <c r="E3844" s="162"/>
      <c r="F3844" s="1"/>
      <c r="G3844" s="163"/>
      <c r="H3844" s="1"/>
      <c r="I3844" s="3"/>
      <c r="J3844" s="163"/>
    </row>
    <row r="3845" spans="5:10" x14ac:dyDescent="0.3">
      <c r="E3845" s="162"/>
      <c r="F3845" s="1"/>
      <c r="G3845" s="163"/>
      <c r="H3845" s="1"/>
      <c r="I3845" s="3"/>
      <c r="J3845" s="163"/>
    </row>
    <row r="3846" spans="5:10" x14ac:dyDescent="0.3">
      <c r="E3846" s="162"/>
      <c r="F3846" s="1"/>
      <c r="G3846" s="163"/>
      <c r="H3846" s="1"/>
      <c r="I3846" s="3"/>
      <c r="J3846" s="163"/>
    </row>
    <row r="3847" spans="5:10" x14ac:dyDescent="0.3">
      <c r="E3847" s="162"/>
      <c r="F3847" s="1"/>
      <c r="G3847" s="163"/>
      <c r="H3847" s="1"/>
      <c r="I3847" s="3"/>
      <c r="J3847" s="163"/>
    </row>
    <row r="3848" spans="5:10" x14ac:dyDescent="0.3">
      <c r="E3848" s="162"/>
      <c r="F3848" s="1"/>
      <c r="G3848" s="163"/>
      <c r="H3848" s="1"/>
      <c r="I3848" s="3"/>
      <c r="J3848" s="163"/>
    </row>
    <row r="3849" spans="5:10" x14ac:dyDescent="0.3">
      <c r="E3849" s="162"/>
      <c r="F3849" s="1"/>
      <c r="G3849" s="163"/>
      <c r="H3849" s="1"/>
      <c r="I3849" s="3"/>
      <c r="J3849" s="163"/>
    </row>
    <row r="3850" spans="5:10" x14ac:dyDescent="0.3">
      <c r="E3850" s="162"/>
      <c r="F3850" s="1"/>
      <c r="G3850" s="163"/>
      <c r="H3850" s="1"/>
      <c r="I3850" s="3"/>
      <c r="J3850" s="163"/>
    </row>
    <row r="3851" spans="5:10" x14ac:dyDescent="0.3">
      <c r="E3851" s="162"/>
      <c r="F3851" s="1"/>
      <c r="G3851" s="163"/>
      <c r="H3851" s="1"/>
      <c r="I3851" s="3"/>
      <c r="J3851" s="163"/>
    </row>
    <row r="3852" spans="5:10" x14ac:dyDescent="0.3">
      <c r="E3852" s="162"/>
      <c r="F3852" s="1"/>
      <c r="G3852" s="163"/>
      <c r="H3852" s="1"/>
      <c r="I3852" s="3"/>
      <c r="J3852" s="163"/>
    </row>
    <row r="3853" spans="5:10" x14ac:dyDescent="0.3">
      <c r="E3853" s="162"/>
      <c r="F3853" s="1"/>
      <c r="G3853" s="163"/>
      <c r="H3853" s="1"/>
      <c r="I3853" s="3"/>
      <c r="J3853" s="163"/>
    </row>
    <row r="3854" spans="5:10" x14ac:dyDescent="0.3">
      <c r="E3854" s="162"/>
      <c r="F3854" s="1"/>
      <c r="G3854" s="163"/>
      <c r="H3854" s="1"/>
      <c r="I3854" s="3"/>
      <c r="J3854" s="163"/>
    </row>
    <row r="3855" spans="5:10" x14ac:dyDescent="0.3">
      <c r="E3855" s="162"/>
      <c r="F3855" s="1"/>
      <c r="G3855" s="163"/>
      <c r="H3855" s="1"/>
      <c r="I3855" s="3"/>
      <c r="J3855" s="163"/>
    </row>
    <row r="3856" spans="5:10" x14ac:dyDescent="0.3">
      <c r="E3856" s="162"/>
      <c r="F3856" s="1"/>
      <c r="G3856" s="163"/>
      <c r="H3856" s="1"/>
      <c r="I3856" s="3"/>
      <c r="J3856" s="163"/>
    </row>
    <row r="3857" spans="5:10" x14ac:dyDescent="0.3">
      <c r="E3857" s="162"/>
      <c r="F3857" s="1"/>
      <c r="G3857" s="163"/>
      <c r="H3857" s="1"/>
      <c r="I3857" s="3"/>
      <c r="J3857" s="163"/>
    </row>
    <row r="3858" spans="5:10" x14ac:dyDescent="0.3">
      <c r="E3858" s="162"/>
      <c r="F3858" s="1"/>
      <c r="G3858" s="163"/>
      <c r="H3858" s="1"/>
      <c r="I3858" s="3"/>
      <c r="J3858" s="163"/>
    </row>
    <row r="3859" spans="5:10" x14ac:dyDescent="0.3">
      <c r="E3859" s="162"/>
      <c r="F3859" s="1"/>
      <c r="G3859" s="163"/>
      <c r="H3859" s="1"/>
      <c r="I3859" s="3"/>
      <c r="J3859" s="163"/>
    </row>
    <row r="3860" spans="5:10" x14ac:dyDescent="0.3">
      <c r="E3860" s="162"/>
      <c r="F3860" s="1"/>
      <c r="G3860" s="163"/>
      <c r="H3860" s="1"/>
      <c r="I3860" s="3"/>
      <c r="J3860" s="163"/>
    </row>
    <row r="3861" spans="5:10" x14ac:dyDescent="0.3">
      <c r="E3861" s="162"/>
      <c r="F3861" s="1"/>
      <c r="G3861" s="163"/>
      <c r="H3861" s="1"/>
      <c r="I3861" s="3"/>
      <c r="J3861" s="163"/>
    </row>
    <row r="3862" spans="5:10" x14ac:dyDescent="0.3">
      <c r="E3862" s="162"/>
      <c r="F3862" s="1"/>
      <c r="G3862" s="163"/>
      <c r="H3862" s="1"/>
      <c r="I3862" s="3"/>
      <c r="J3862" s="163"/>
    </row>
    <row r="3863" spans="5:10" x14ac:dyDescent="0.3">
      <c r="E3863" s="162"/>
      <c r="F3863" s="1"/>
      <c r="G3863" s="163"/>
      <c r="H3863" s="1"/>
      <c r="I3863" s="3"/>
      <c r="J3863" s="163"/>
    </row>
    <row r="3864" spans="5:10" x14ac:dyDescent="0.3">
      <c r="E3864" s="162"/>
      <c r="F3864" s="1"/>
      <c r="G3864" s="163"/>
      <c r="H3864" s="1"/>
      <c r="I3864" s="3"/>
      <c r="J3864" s="163"/>
    </row>
    <row r="3865" spans="5:10" x14ac:dyDescent="0.3">
      <c r="E3865" s="162"/>
      <c r="F3865" s="1"/>
      <c r="G3865" s="163"/>
      <c r="H3865" s="1"/>
      <c r="I3865" s="3"/>
      <c r="J3865" s="163"/>
    </row>
    <row r="3866" spans="5:10" x14ac:dyDescent="0.3">
      <c r="E3866" s="162"/>
      <c r="F3866" s="1"/>
      <c r="G3866" s="163"/>
      <c r="H3866" s="1"/>
      <c r="I3866" s="3"/>
      <c r="J3866" s="163"/>
    </row>
    <row r="3867" spans="5:10" x14ac:dyDescent="0.3">
      <c r="E3867" s="162"/>
      <c r="F3867" s="1"/>
      <c r="G3867" s="163"/>
      <c r="H3867" s="1"/>
      <c r="I3867" s="3"/>
      <c r="J3867" s="163"/>
    </row>
    <row r="3868" spans="5:10" x14ac:dyDescent="0.3">
      <c r="E3868" s="162"/>
      <c r="F3868" s="1"/>
      <c r="G3868" s="163"/>
      <c r="H3868" s="1"/>
      <c r="I3868" s="3"/>
      <c r="J3868" s="163"/>
    </row>
    <row r="3869" spans="5:10" x14ac:dyDescent="0.3">
      <c r="E3869" s="162"/>
      <c r="F3869" s="1"/>
      <c r="G3869" s="163"/>
      <c r="H3869" s="1"/>
      <c r="I3869" s="3"/>
      <c r="J3869" s="163"/>
    </row>
    <row r="3870" spans="5:10" x14ac:dyDescent="0.3">
      <c r="E3870" s="162"/>
      <c r="F3870" s="1"/>
      <c r="G3870" s="163"/>
      <c r="H3870" s="1"/>
      <c r="I3870" s="3"/>
      <c r="J3870" s="163"/>
    </row>
    <row r="3871" spans="5:10" x14ac:dyDescent="0.3">
      <c r="E3871" s="162"/>
      <c r="F3871" s="1"/>
      <c r="G3871" s="163"/>
      <c r="H3871" s="1"/>
      <c r="I3871" s="3"/>
      <c r="J3871" s="163"/>
    </row>
    <row r="3872" spans="5:10" x14ac:dyDescent="0.3">
      <c r="E3872" s="162"/>
      <c r="F3872" s="1"/>
      <c r="G3872" s="163"/>
      <c r="H3872" s="1"/>
      <c r="I3872" s="3"/>
      <c r="J3872" s="163"/>
    </row>
    <row r="3873" spans="5:10" x14ac:dyDescent="0.3">
      <c r="E3873" s="162"/>
      <c r="F3873" s="1"/>
      <c r="G3873" s="163"/>
      <c r="H3873" s="1"/>
      <c r="I3873" s="3"/>
      <c r="J3873" s="163"/>
    </row>
    <row r="3874" spans="5:10" x14ac:dyDescent="0.3">
      <c r="E3874" s="162"/>
      <c r="F3874" s="1"/>
      <c r="G3874" s="163"/>
      <c r="H3874" s="1"/>
      <c r="I3874" s="3"/>
      <c r="J3874" s="163"/>
    </row>
    <row r="3875" spans="5:10" x14ac:dyDescent="0.3">
      <c r="E3875" s="162"/>
      <c r="F3875" s="1"/>
      <c r="G3875" s="163"/>
      <c r="H3875" s="1"/>
      <c r="I3875" s="3"/>
      <c r="J3875" s="163"/>
    </row>
    <row r="3876" spans="5:10" x14ac:dyDescent="0.3">
      <c r="E3876" s="162"/>
      <c r="F3876" s="1"/>
      <c r="G3876" s="163"/>
      <c r="H3876" s="1"/>
      <c r="I3876" s="3"/>
      <c r="J3876" s="163"/>
    </row>
    <row r="3877" spans="5:10" x14ac:dyDescent="0.3">
      <c r="E3877" s="162"/>
      <c r="F3877" s="1"/>
      <c r="G3877" s="163"/>
      <c r="H3877" s="1"/>
      <c r="I3877" s="3"/>
      <c r="J3877" s="163"/>
    </row>
    <row r="3878" spans="5:10" x14ac:dyDescent="0.3">
      <c r="E3878" s="162"/>
      <c r="F3878" s="1"/>
      <c r="G3878" s="163"/>
      <c r="H3878" s="1"/>
      <c r="I3878" s="3"/>
      <c r="J3878" s="163"/>
    </row>
    <row r="3879" spans="5:10" x14ac:dyDescent="0.3">
      <c r="E3879" s="162"/>
      <c r="F3879" s="1"/>
      <c r="G3879" s="163"/>
      <c r="H3879" s="1"/>
      <c r="I3879" s="3"/>
      <c r="J3879" s="163"/>
    </row>
    <row r="3880" spans="5:10" x14ac:dyDescent="0.3">
      <c r="E3880" s="162"/>
      <c r="F3880" s="1"/>
      <c r="G3880" s="163"/>
      <c r="H3880" s="1"/>
      <c r="I3880" s="3"/>
      <c r="J3880" s="163"/>
    </row>
    <row r="3881" spans="5:10" x14ac:dyDescent="0.3">
      <c r="E3881" s="162"/>
      <c r="F3881" s="1"/>
      <c r="G3881" s="163"/>
      <c r="H3881" s="1"/>
      <c r="I3881" s="3"/>
      <c r="J3881" s="163"/>
    </row>
    <row r="3882" spans="5:10" x14ac:dyDescent="0.3">
      <c r="E3882" s="162"/>
      <c r="F3882" s="1"/>
      <c r="G3882" s="163"/>
      <c r="H3882" s="1"/>
      <c r="I3882" s="3"/>
      <c r="J3882" s="163"/>
    </row>
    <row r="3883" spans="5:10" x14ac:dyDescent="0.3">
      <c r="E3883" s="162"/>
      <c r="F3883" s="1"/>
      <c r="G3883" s="163"/>
      <c r="H3883" s="1"/>
      <c r="I3883" s="3"/>
      <c r="J3883" s="163"/>
    </row>
    <row r="3884" spans="5:10" x14ac:dyDescent="0.3">
      <c r="E3884" s="162"/>
      <c r="F3884" s="1"/>
      <c r="G3884" s="163"/>
      <c r="H3884" s="1"/>
      <c r="I3884" s="3"/>
      <c r="J3884" s="163"/>
    </row>
    <row r="3885" spans="5:10" x14ac:dyDescent="0.3">
      <c r="E3885" s="162"/>
      <c r="F3885" s="1"/>
      <c r="G3885" s="163"/>
      <c r="H3885" s="1"/>
      <c r="I3885" s="3"/>
      <c r="J3885" s="163"/>
    </row>
    <row r="3886" spans="5:10" x14ac:dyDescent="0.3">
      <c r="E3886" s="162"/>
      <c r="F3886" s="1"/>
      <c r="G3886" s="163"/>
      <c r="H3886" s="1"/>
      <c r="I3886" s="3"/>
      <c r="J3886" s="163"/>
    </row>
    <row r="3887" spans="5:10" x14ac:dyDescent="0.3">
      <c r="E3887" s="162"/>
      <c r="F3887" s="1"/>
      <c r="G3887" s="163"/>
      <c r="H3887" s="1"/>
      <c r="I3887" s="3"/>
      <c r="J3887" s="163"/>
    </row>
    <row r="3888" spans="5:10" x14ac:dyDescent="0.3">
      <c r="E3888" s="162"/>
      <c r="F3888" s="1"/>
      <c r="G3888" s="163"/>
      <c r="H3888" s="1"/>
      <c r="I3888" s="3"/>
      <c r="J3888" s="163"/>
    </row>
    <row r="3889" spans="5:10" x14ac:dyDescent="0.3">
      <c r="E3889" s="162"/>
      <c r="F3889" s="1"/>
      <c r="G3889" s="163"/>
      <c r="H3889" s="1"/>
      <c r="I3889" s="3"/>
      <c r="J3889" s="163"/>
    </row>
    <row r="3890" spans="5:10" x14ac:dyDescent="0.3">
      <c r="E3890" s="162"/>
      <c r="F3890" s="1"/>
      <c r="G3890" s="163"/>
      <c r="H3890" s="1"/>
      <c r="I3890" s="3"/>
      <c r="J3890" s="163"/>
    </row>
    <row r="3891" spans="5:10" x14ac:dyDescent="0.3">
      <c r="E3891" s="162"/>
      <c r="F3891" s="1"/>
      <c r="G3891" s="163"/>
      <c r="H3891" s="1"/>
      <c r="I3891" s="3"/>
      <c r="J3891" s="163"/>
    </row>
    <row r="3892" spans="5:10" x14ac:dyDescent="0.3">
      <c r="E3892" s="162"/>
      <c r="F3892" s="1"/>
      <c r="G3892" s="163"/>
      <c r="H3892" s="1"/>
      <c r="I3892" s="3"/>
      <c r="J3892" s="163"/>
    </row>
    <row r="3893" spans="5:10" x14ac:dyDescent="0.3">
      <c r="E3893" s="162"/>
      <c r="F3893" s="1"/>
      <c r="G3893" s="163"/>
      <c r="H3893" s="1"/>
      <c r="I3893" s="3"/>
      <c r="J3893" s="163"/>
    </row>
    <row r="3894" spans="5:10" x14ac:dyDescent="0.3">
      <c r="E3894" s="162"/>
      <c r="F3894" s="1"/>
      <c r="G3894" s="163"/>
      <c r="H3894" s="1"/>
      <c r="I3894" s="3"/>
      <c r="J3894" s="163"/>
    </row>
    <row r="3895" spans="5:10" x14ac:dyDescent="0.3">
      <c r="E3895" s="162"/>
      <c r="F3895" s="1"/>
      <c r="G3895" s="163"/>
      <c r="H3895" s="1"/>
      <c r="I3895" s="3"/>
      <c r="J3895" s="163"/>
    </row>
    <row r="3896" spans="5:10" x14ac:dyDescent="0.3">
      <c r="E3896" s="162"/>
      <c r="F3896" s="1"/>
      <c r="G3896" s="163"/>
      <c r="H3896" s="1"/>
      <c r="I3896" s="3"/>
      <c r="J3896" s="163"/>
    </row>
    <row r="3897" spans="5:10" x14ac:dyDescent="0.3">
      <c r="E3897" s="162"/>
      <c r="F3897" s="1"/>
      <c r="G3897" s="163"/>
      <c r="H3897" s="1"/>
      <c r="I3897" s="3"/>
      <c r="J3897" s="163"/>
    </row>
    <row r="3898" spans="5:10" x14ac:dyDescent="0.3">
      <c r="E3898" s="162"/>
      <c r="F3898" s="1"/>
      <c r="G3898" s="163"/>
      <c r="H3898" s="1"/>
      <c r="I3898" s="3"/>
      <c r="J3898" s="163"/>
    </row>
    <row r="3899" spans="5:10" x14ac:dyDescent="0.3">
      <c r="E3899" s="162"/>
      <c r="F3899" s="1"/>
      <c r="G3899" s="163"/>
      <c r="H3899" s="1"/>
      <c r="I3899" s="3"/>
      <c r="J3899" s="163"/>
    </row>
    <row r="3900" spans="5:10" x14ac:dyDescent="0.3">
      <c r="E3900" s="162"/>
      <c r="F3900" s="1"/>
      <c r="G3900" s="163"/>
      <c r="H3900" s="1"/>
      <c r="I3900" s="3"/>
      <c r="J3900" s="163"/>
    </row>
    <row r="3901" spans="5:10" x14ac:dyDescent="0.3">
      <c r="E3901" s="162"/>
      <c r="F3901" s="1"/>
      <c r="G3901" s="163"/>
      <c r="H3901" s="1"/>
      <c r="I3901" s="3"/>
      <c r="J3901" s="163"/>
    </row>
    <row r="3902" spans="5:10" x14ac:dyDescent="0.3">
      <c r="E3902" s="162"/>
      <c r="F3902" s="1"/>
      <c r="G3902" s="163"/>
      <c r="H3902" s="1"/>
      <c r="I3902" s="3"/>
      <c r="J3902" s="163"/>
    </row>
    <row r="3903" spans="5:10" x14ac:dyDescent="0.3">
      <c r="E3903" s="162"/>
      <c r="F3903" s="1"/>
      <c r="G3903" s="163"/>
      <c r="H3903" s="1"/>
      <c r="I3903" s="3"/>
      <c r="J3903" s="163"/>
    </row>
    <row r="3904" spans="5:10" x14ac:dyDescent="0.3">
      <c r="E3904" s="162"/>
      <c r="F3904" s="1"/>
      <c r="G3904" s="163"/>
      <c r="H3904" s="1"/>
      <c r="I3904" s="3"/>
      <c r="J3904" s="163"/>
    </row>
    <row r="3905" spans="5:10" x14ac:dyDescent="0.3">
      <c r="E3905" s="162"/>
      <c r="F3905" s="1"/>
      <c r="G3905" s="163"/>
      <c r="H3905" s="1"/>
      <c r="I3905" s="3"/>
      <c r="J3905" s="163"/>
    </row>
    <row r="3906" spans="5:10" x14ac:dyDescent="0.3">
      <c r="E3906" s="162"/>
      <c r="F3906" s="1"/>
      <c r="G3906" s="163"/>
      <c r="H3906" s="1"/>
      <c r="I3906" s="3"/>
      <c r="J3906" s="163"/>
    </row>
    <row r="3907" spans="5:10" x14ac:dyDescent="0.3">
      <c r="E3907" s="162"/>
      <c r="F3907" s="1"/>
      <c r="G3907" s="163"/>
      <c r="H3907" s="1"/>
      <c r="I3907" s="3"/>
      <c r="J3907" s="163"/>
    </row>
    <row r="3908" spans="5:10" x14ac:dyDescent="0.3">
      <c r="E3908" s="162"/>
      <c r="F3908" s="1"/>
      <c r="G3908" s="163"/>
      <c r="H3908" s="1"/>
      <c r="I3908" s="3"/>
      <c r="J3908" s="163"/>
    </row>
    <row r="3909" spans="5:10" x14ac:dyDescent="0.3">
      <c r="E3909" s="162"/>
      <c r="F3909" s="1"/>
      <c r="G3909" s="163"/>
      <c r="H3909" s="1"/>
      <c r="I3909" s="3"/>
      <c r="J3909" s="163"/>
    </row>
    <row r="3910" spans="5:10" x14ac:dyDescent="0.3">
      <c r="E3910" s="162"/>
      <c r="F3910" s="1"/>
      <c r="G3910" s="163"/>
      <c r="H3910" s="1"/>
      <c r="I3910" s="3"/>
      <c r="J3910" s="163"/>
    </row>
    <row r="3911" spans="5:10" x14ac:dyDescent="0.3">
      <c r="E3911" s="162"/>
      <c r="F3911" s="1"/>
      <c r="G3911" s="163"/>
      <c r="H3911" s="1"/>
      <c r="I3911" s="3"/>
      <c r="J3911" s="163"/>
    </row>
    <row r="3912" spans="5:10" x14ac:dyDescent="0.3">
      <c r="E3912" s="162"/>
      <c r="F3912" s="1"/>
      <c r="G3912" s="163"/>
      <c r="H3912" s="1"/>
      <c r="I3912" s="3"/>
      <c r="J3912" s="163"/>
    </row>
    <row r="3913" spans="5:10" x14ac:dyDescent="0.3">
      <c r="E3913" s="162"/>
      <c r="F3913" s="1"/>
      <c r="G3913" s="163"/>
      <c r="H3913" s="1"/>
      <c r="I3913" s="3"/>
      <c r="J3913" s="163"/>
    </row>
    <row r="3914" spans="5:10" x14ac:dyDescent="0.3">
      <c r="E3914" s="162"/>
      <c r="F3914" s="1"/>
      <c r="G3914" s="163"/>
      <c r="H3914" s="1"/>
      <c r="I3914" s="3"/>
      <c r="J3914" s="163"/>
    </row>
    <row r="3915" spans="5:10" x14ac:dyDescent="0.3">
      <c r="E3915" s="162"/>
      <c r="F3915" s="1"/>
      <c r="G3915" s="163"/>
      <c r="H3915" s="1"/>
      <c r="I3915" s="3"/>
      <c r="J3915" s="163"/>
    </row>
    <row r="3916" spans="5:10" x14ac:dyDescent="0.3">
      <c r="E3916" s="162"/>
      <c r="F3916" s="1"/>
      <c r="G3916" s="163"/>
      <c r="H3916" s="1"/>
      <c r="I3916" s="3"/>
      <c r="J3916" s="163"/>
    </row>
    <row r="3917" spans="5:10" x14ac:dyDescent="0.3">
      <c r="E3917" s="162"/>
      <c r="F3917" s="1"/>
      <c r="G3917" s="163"/>
      <c r="H3917" s="1"/>
      <c r="I3917" s="3"/>
      <c r="J3917" s="163"/>
    </row>
    <row r="3918" spans="5:10" x14ac:dyDescent="0.3">
      <c r="E3918" s="162"/>
      <c r="F3918" s="1"/>
      <c r="G3918" s="163"/>
      <c r="H3918" s="1"/>
      <c r="I3918" s="3"/>
      <c r="J3918" s="163"/>
    </row>
    <row r="3919" spans="5:10" x14ac:dyDescent="0.3">
      <c r="E3919" s="162"/>
      <c r="F3919" s="1"/>
      <c r="G3919" s="163"/>
      <c r="H3919" s="1"/>
      <c r="I3919" s="3"/>
      <c r="J3919" s="163"/>
    </row>
    <row r="3920" spans="5:10" x14ac:dyDescent="0.3">
      <c r="E3920" s="162"/>
      <c r="F3920" s="1"/>
      <c r="G3920" s="163"/>
      <c r="H3920" s="1"/>
      <c r="I3920" s="3"/>
      <c r="J3920" s="163"/>
    </row>
    <row r="3921" spans="5:10" x14ac:dyDescent="0.3">
      <c r="E3921" s="162"/>
      <c r="F3921" s="1"/>
      <c r="G3921" s="163"/>
      <c r="H3921" s="1"/>
      <c r="I3921" s="3"/>
      <c r="J3921" s="163"/>
    </row>
    <row r="3922" spans="5:10" x14ac:dyDescent="0.3">
      <c r="E3922" s="162"/>
      <c r="F3922" s="1"/>
      <c r="G3922" s="163"/>
      <c r="H3922" s="1"/>
      <c r="I3922" s="3"/>
      <c r="J3922" s="163"/>
    </row>
    <row r="3923" spans="5:10" x14ac:dyDescent="0.3">
      <c r="E3923" s="162"/>
      <c r="F3923" s="1"/>
      <c r="G3923" s="163"/>
      <c r="H3923" s="1"/>
      <c r="I3923" s="3"/>
      <c r="J3923" s="163"/>
    </row>
    <row r="3924" spans="5:10" x14ac:dyDescent="0.3">
      <c r="E3924" s="162"/>
      <c r="F3924" s="1"/>
      <c r="G3924" s="163"/>
      <c r="H3924" s="1"/>
      <c r="I3924" s="3"/>
      <c r="J3924" s="163"/>
    </row>
    <row r="3925" spans="5:10" x14ac:dyDescent="0.3">
      <c r="E3925" s="162"/>
      <c r="F3925" s="1"/>
      <c r="G3925" s="163"/>
      <c r="H3925" s="1"/>
      <c r="I3925" s="3"/>
      <c r="J3925" s="163"/>
    </row>
    <row r="3926" spans="5:10" x14ac:dyDescent="0.3">
      <c r="E3926" s="162"/>
      <c r="F3926" s="1"/>
      <c r="G3926" s="163"/>
      <c r="H3926" s="1"/>
      <c r="I3926" s="3"/>
      <c r="J3926" s="163"/>
    </row>
    <row r="3927" spans="5:10" x14ac:dyDescent="0.3">
      <c r="E3927" s="162"/>
      <c r="F3927" s="1"/>
      <c r="G3927" s="163"/>
      <c r="H3927" s="1"/>
      <c r="I3927" s="3"/>
      <c r="J3927" s="163"/>
    </row>
    <row r="3928" spans="5:10" x14ac:dyDescent="0.3">
      <c r="E3928" s="162"/>
      <c r="F3928" s="1"/>
      <c r="G3928" s="163"/>
      <c r="H3928" s="1"/>
      <c r="I3928" s="3"/>
      <c r="J3928" s="163"/>
    </row>
    <row r="3929" spans="5:10" x14ac:dyDescent="0.3">
      <c r="E3929" s="162"/>
      <c r="F3929" s="1"/>
      <c r="G3929" s="163"/>
      <c r="H3929" s="1"/>
      <c r="I3929" s="3"/>
      <c r="J3929" s="163"/>
    </row>
    <row r="3930" spans="5:10" x14ac:dyDescent="0.3">
      <c r="E3930" s="162"/>
      <c r="F3930" s="1"/>
      <c r="G3930" s="163"/>
      <c r="H3930" s="1"/>
      <c r="I3930" s="3"/>
      <c r="J3930" s="163"/>
    </row>
    <row r="3931" spans="5:10" x14ac:dyDescent="0.3">
      <c r="E3931" s="162"/>
      <c r="F3931" s="1"/>
      <c r="G3931" s="163"/>
      <c r="H3931" s="1"/>
      <c r="I3931" s="3"/>
      <c r="J3931" s="163"/>
    </row>
    <row r="3932" spans="5:10" x14ac:dyDescent="0.3">
      <c r="E3932" s="162"/>
      <c r="F3932" s="1"/>
      <c r="G3932" s="163"/>
      <c r="H3932" s="1"/>
      <c r="I3932" s="3"/>
      <c r="J3932" s="163"/>
    </row>
    <row r="3933" spans="5:10" x14ac:dyDescent="0.3">
      <c r="E3933" s="162"/>
      <c r="F3933" s="1"/>
      <c r="G3933" s="163"/>
      <c r="H3933" s="1"/>
      <c r="I3933" s="3"/>
      <c r="J3933" s="163"/>
    </row>
    <row r="3934" spans="5:10" x14ac:dyDescent="0.3">
      <c r="E3934" s="162"/>
      <c r="F3934" s="1"/>
      <c r="G3934" s="163"/>
      <c r="H3934" s="1"/>
      <c r="I3934" s="3"/>
      <c r="J3934" s="163"/>
    </row>
    <row r="3935" spans="5:10" x14ac:dyDescent="0.3">
      <c r="E3935" s="162"/>
      <c r="F3935" s="1"/>
      <c r="G3935" s="163"/>
      <c r="H3935" s="1"/>
      <c r="I3935" s="3"/>
      <c r="J3935" s="163"/>
    </row>
    <row r="3936" spans="5:10" x14ac:dyDescent="0.3">
      <c r="E3936" s="162"/>
      <c r="F3936" s="1"/>
      <c r="G3936" s="163"/>
      <c r="H3936" s="1"/>
      <c r="I3936" s="3"/>
      <c r="J3936" s="163"/>
    </row>
    <row r="3937" spans="5:10" x14ac:dyDescent="0.3">
      <c r="E3937" s="162"/>
      <c r="F3937" s="1"/>
      <c r="G3937" s="163"/>
      <c r="H3937" s="1"/>
      <c r="I3937" s="3"/>
      <c r="J3937" s="163"/>
    </row>
    <row r="3938" spans="5:10" x14ac:dyDescent="0.3">
      <c r="E3938" s="162"/>
      <c r="F3938" s="1"/>
      <c r="G3938" s="163"/>
      <c r="H3938" s="1"/>
      <c r="I3938" s="3"/>
      <c r="J3938" s="163"/>
    </row>
    <row r="3939" spans="5:10" x14ac:dyDescent="0.3">
      <c r="E3939" s="162"/>
      <c r="F3939" s="1"/>
      <c r="G3939" s="163"/>
      <c r="H3939" s="1"/>
      <c r="I3939" s="3"/>
      <c r="J3939" s="163"/>
    </row>
    <row r="3940" spans="5:10" x14ac:dyDescent="0.3">
      <c r="E3940" s="162"/>
      <c r="F3940" s="1"/>
      <c r="G3940" s="163"/>
      <c r="H3940" s="1"/>
      <c r="I3940" s="3"/>
      <c r="J3940" s="163"/>
    </row>
    <row r="3941" spans="5:10" x14ac:dyDescent="0.3">
      <c r="E3941" s="162"/>
      <c r="F3941" s="1"/>
      <c r="G3941" s="163"/>
      <c r="H3941" s="1"/>
      <c r="I3941" s="3"/>
      <c r="J3941" s="163"/>
    </row>
    <row r="3942" spans="5:10" x14ac:dyDescent="0.3">
      <c r="E3942" s="162"/>
      <c r="F3942" s="1"/>
      <c r="G3942" s="163"/>
      <c r="H3942" s="1"/>
      <c r="I3942" s="3"/>
      <c r="J3942" s="163"/>
    </row>
    <row r="3943" spans="5:10" x14ac:dyDescent="0.3">
      <c r="E3943" s="162"/>
      <c r="F3943" s="1"/>
      <c r="G3943" s="163"/>
      <c r="H3943" s="1"/>
      <c r="I3943" s="3"/>
      <c r="J3943" s="163"/>
    </row>
    <row r="3944" spans="5:10" x14ac:dyDescent="0.3">
      <c r="E3944" s="162"/>
      <c r="F3944" s="1"/>
      <c r="G3944" s="163"/>
      <c r="H3944" s="1"/>
      <c r="I3944" s="3"/>
      <c r="J3944" s="163"/>
    </row>
    <row r="3945" spans="5:10" x14ac:dyDescent="0.3">
      <c r="E3945" s="162"/>
      <c r="F3945" s="1"/>
      <c r="G3945" s="163"/>
      <c r="H3945" s="1"/>
      <c r="I3945" s="3"/>
      <c r="J3945" s="163"/>
    </row>
    <row r="3946" spans="5:10" x14ac:dyDescent="0.3">
      <c r="E3946" s="162"/>
      <c r="F3946" s="1"/>
      <c r="G3946" s="163"/>
      <c r="H3946" s="1"/>
      <c r="I3946" s="3"/>
      <c r="J3946" s="163"/>
    </row>
    <row r="3947" spans="5:10" x14ac:dyDescent="0.3">
      <c r="E3947" s="162"/>
      <c r="F3947" s="1"/>
      <c r="G3947" s="163"/>
      <c r="H3947" s="1"/>
      <c r="I3947" s="3"/>
      <c r="J3947" s="163"/>
    </row>
    <row r="3948" spans="5:10" x14ac:dyDescent="0.3">
      <c r="E3948" s="162"/>
      <c r="F3948" s="1"/>
      <c r="G3948" s="163"/>
      <c r="H3948" s="1"/>
      <c r="I3948" s="3"/>
      <c r="J3948" s="163"/>
    </row>
    <row r="3949" spans="5:10" x14ac:dyDescent="0.3">
      <c r="E3949" s="162"/>
      <c r="F3949" s="1"/>
      <c r="G3949" s="163"/>
      <c r="H3949" s="1"/>
      <c r="I3949" s="3"/>
      <c r="J3949" s="163"/>
    </row>
    <row r="3950" spans="5:10" x14ac:dyDescent="0.3">
      <c r="E3950" s="162"/>
      <c r="F3950" s="1"/>
      <c r="G3950" s="163"/>
      <c r="H3950" s="1"/>
      <c r="I3950" s="3"/>
      <c r="J3950" s="163"/>
    </row>
    <row r="3951" spans="5:10" x14ac:dyDescent="0.3">
      <c r="E3951" s="162"/>
      <c r="F3951" s="1"/>
      <c r="G3951" s="163"/>
      <c r="H3951" s="1"/>
      <c r="I3951" s="3"/>
      <c r="J3951" s="163"/>
    </row>
    <row r="3952" spans="5:10" x14ac:dyDescent="0.3">
      <c r="E3952" s="162"/>
      <c r="F3952" s="1"/>
      <c r="G3952" s="163"/>
      <c r="H3952" s="1"/>
      <c r="I3952" s="3"/>
      <c r="J3952" s="163"/>
    </row>
    <row r="3953" spans="5:10" x14ac:dyDescent="0.3">
      <c r="E3953" s="162"/>
      <c r="F3953" s="1"/>
      <c r="G3953" s="163"/>
      <c r="H3953" s="1"/>
      <c r="I3953" s="3"/>
      <c r="J3953" s="163"/>
    </row>
    <row r="3954" spans="5:10" x14ac:dyDescent="0.3">
      <c r="E3954" s="162"/>
      <c r="F3954" s="1"/>
      <c r="G3954" s="163"/>
      <c r="H3954" s="1"/>
      <c r="I3954" s="3"/>
      <c r="J3954" s="163"/>
    </row>
    <row r="3955" spans="5:10" x14ac:dyDescent="0.3">
      <c r="E3955" s="162"/>
      <c r="F3955" s="1"/>
      <c r="G3955" s="163"/>
      <c r="H3955" s="1"/>
      <c r="I3955" s="3"/>
      <c r="J3955" s="163"/>
    </row>
    <row r="3956" spans="5:10" x14ac:dyDescent="0.3">
      <c r="E3956" s="162"/>
      <c r="F3956" s="1"/>
      <c r="G3956" s="163"/>
      <c r="H3956" s="1"/>
      <c r="I3956" s="3"/>
      <c r="J3956" s="163"/>
    </row>
    <row r="3957" spans="5:10" x14ac:dyDescent="0.3">
      <c r="E3957" s="162"/>
      <c r="F3957" s="1"/>
      <c r="G3957" s="163"/>
      <c r="H3957" s="1"/>
      <c r="I3957" s="3"/>
      <c r="J3957" s="163"/>
    </row>
    <row r="3958" spans="5:10" x14ac:dyDescent="0.3">
      <c r="E3958" s="162"/>
      <c r="F3958" s="1"/>
      <c r="G3958" s="163"/>
      <c r="H3958" s="1"/>
      <c r="I3958" s="3"/>
      <c r="J3958" s="163"/>
    </row>
    <row r="3959" spans="5:10" x14ac:dyDescent="0.3">
      <c r="E3959" s="162"/>
      <c r="F3959" s="1"/>
      <c r="G3959" s="163"/>
      <c r="H3959" s="1"/>
      <c r="I3959" s="3"/>
      <c r="J3959" s="163"/>
    </row>
    <row r="3960" spans="5:10" x14ac:dyDescent="0.3">
      <c r="E3960" s="162"/>
      <c r="F3960" s="1"/>
      <c r="G3960" s="163"/>
      <c r="H3960" s="1"/>
      <c r="I3960" s="3"/>
      <c r="J3960" s="163"/>
    </row>
    <row r="3961" spans="5:10" x14ac:dyDescent="0.3">
      <c r="E3961" s="162"/>
      <c r="F3961" s="1"/>
      <c r="G3961" s="163"/>
      <c r="H3961" s="1"/>
      <c r="I3961" s="3"/>
      <c r="J3961" s="163"/>
    </row>
    <row r="3962" spans="5:10" x14ac:dyDescent="0.3">
      <c r="E3962" s="162"/>
      <c r="F3962" s="1"/>
      <c r="G3962" s="163"/>
      <c r="H3962" s="1"/>
      <c r="I3962" s="3"/>
      <c r="J3962" s="163"/>
    </row>
    <row r="3963" spans="5:10" x14ac:dyDescent="0.3">
      <c r="E3963" s="162"/>
      <c r="F3963" s="1"/>
      <c r="G3963" s="163"/>
      <c r="H3963" s="1"/>
      <c r="I3963" s="3"/>
      <c r="J3963" s="163"/>
    </row>
    <row r="3964" spans="5:10" x14ac:dyDescent="0.3">
      <c r="E3964" s="162"/>
      <c r="F3964" s="1"/>
      <c r="G3964" s="163"/>
      <c r="H3964" s="1"/>
      <c r="I3964" s="3"/>
      <c r="J3964" s="163"/>
    </row>
    <row r="3965" spans="5:10" x14ac:dyDescent="0.3">
      <c r="E3965" s="162"/>
      <c r="F3965" s="1"/>
      <c r="G3965" s="163"/>
      <c r="H3965" s="1"/>
      <c r="I3965" s="3"/>
      <c r="J3965" s="163"/>
    </row>
    <row r="3966" spans="5:10" x14ac:dyDescent="0.3">
      <c r="E3966" s="162"/>
      <c r="F3966" s="1"/>
      <c r="G3966" s="163"/>
      <c r="H3966" s="1"/>
      <c r="I3966" s="3"/>
      <c r="J3966" s="163"/>
    </row>
    <row r="3967" spans="5:10" x14ac:dyDescent="0.3">
      <c r="E3967" s="162"/>
      <c r="F3967" s="1"/>
      <c r="G3967" s="163"/>
      <c r="H3967" s="1"/>
      <c r="I3967" s="3"/>
      <c r="J3967" s="163"/>
    </row>
    <row r="3968" spans="5:10" x14ac:dyDescent="0.3">
      <c r="E3968" s="162"/>
      <c r="F3968" s="1"/>
      <c r="G3968" s="163"/>
      <c r="H3968" s="1"/>
      <c r="I3968" s="3"/>
      <c r="J3968" s="163"/>
    </row>
    <row r="3969" spans="5:10" x14ac:dyDescent="0.3">
      <c r="E3969" s="162"/>
      <c r="F3969" s="1"/>
      <c r="G3969" s="163"/>
      <c r="H3969" s="1"/>
      <c r="I3969" s="3"/>
      <c r="J3969" s="163"/>
    </row>
    <row r="3970" spans="5:10" x14ac:dyDescent="0.3">
      <c r="E3970" s="162"/>
      <c r="F3970" s="1"/>
      <c r="G3970" s="163"/>
      <c r="H3970" s="1"/>
      <c r="I3970" s="3"/>
      <c r="J3970" s="163"/>
    </row>
    <row r="3971" spans="5:10" x14ac:dyDescent="0.3">
      <c r="E3971" s="162"/>
      <c r="F3971" s="1"/>
      <c r="G3971" s="163"/>
      <c r="H3971" s="1"/>
      <c r="I3971" s="3"/>
      <c r="J3971" s="163"/>
    </row>
    <row r="3972" spans="5:10" x14ac:dyDescent="0.3">
      <c r="E3972" s="162"/>
      <c r="F3972" s="1"/>
      <c r="G3972" s="163"/>
      <c r="H3972" s="1"/>
      <c r="I3972" s="3"/>
      <c r="J3972" s="163"/>
    </row>
    <row r="3973" spans="5:10" x14ac:dyDescent="0.3">
      <c r="E3973" s="162"/>
      <c r="F3973" s="1"/>
      <c r="G3973" s="163"/>
      <c r="H3973" s="1"/>
      <c r="I3973" s="3"/>
      <c r="J3973" s="163"/>
    </row>
    <row r="3974" spans="5:10" x14ac:dyDescent="0.3">
      <c r="E3974" s="162"/>
      <c r="F3974" s="1"/>
      <c r="G3974" s="163"/>
      <c r="H3974" s="1"/>
      <c r="I3974" s="3"/>
      <c r="J3974" s="163"/>
    </row>
    <row r="3975" spans="5:10" x14ac:dyDescent="0.3">
      <c r="E3975" s="162"/>
      <c r="F3975" s="1"/>
      <c r="G3975" s="163"/>
      <c r="H3975" s="1"/>
      <c r="I3975" s="3"/>
      <c r="J3975" s="163"/>
    </row>
    <row r="3976" spans="5:10" x14ac:dyDescent="0.3">
      <c r="E3976" s="162"/>
      <c r="F3976" s="1"/>
      <c r="G3976" s="163"/>
      <c r="H3976" s="1"/>
      <c r="I3976" s="3"/>
      <c r="J3976" s="163"/>
    </row>
    <row r="3977" spans="5:10" x14ac:dyDescent="0.3">
      <c r="E3977" s="162"/>
      <c r="F3977" s="1"/>
      <c r="G3977" s="163"/>
      <c r="H3977" s="1"/>
      <c r="I3977" s="3"/>
      <c r="J3977" s="163"/>
    </row>
    <row r="3978" spans="5:10" x14ac:dyDescent="0.3">
      <c r="E3978" s="162"/>
      <c r="F3978" s="1"/>
      <c r="G3978" s="163"/>
      <c r="H3978" s="1"/>
      <c r="I3978" s="3"/>
      <c r="J3978" s="163"/>
    </row>
    <row r="3979" spans="5:10" x14ac:dyDescent="0.3">
      <c r="E3979" s="162"/>
      <c r="F3979" s="1"/>
      <c r="G3979" s="163"/>
      <c r="H3979" s="1"/>
      <c r="I3979" s="3"/>
      <c r="J3979" s="163"/>
    </row>
    <row r="3980" spans="5:10" x14ac:dyDescent="0.3">
      <c r="E3980" s="162"/>
      <c r="F3980" s="1"/>
      <c r="G3980" s="163"/>
      <c r="H3980" s="1"/>
      <c r="I3980" s="3"/>
      <c r="J3980" s="163"/>
    </row>
    <row r="3981" spans="5:10" x14ac:dyDescent="0.3">
      <c r="E3981" s="162"/>
      <c r="F3981" s="1"/>
      <c r="G3981" s="163"/>
      <c r="H3981" s="1"/>
      <c r="I3981" s="3"/>
      <c r="J3981" s="163"/>
    </row>
    <row r="3982" spans="5:10" x14ac:dyDescent="0.3">
      <c r="E3982" s="162"/>
      <c r="F3982" s="1"/>
      <c r="G3982" s="163"/>
      <c r="H3982" s="1"/>
      <c r="I3982" s="3"/>
      <c r="J3982" s="163"/>
    </row>
    <row r="3983" spans="5:10" x14ac:dyDescent="0.3">
      <c r="E3983" s="162"/>
      <c r="F3983" s="1"/>
      <c r="G3983" s="163"/>
      <c r="H3983" s="1"/>
      <c r="I3983" s="3"/>
      <c r="J3983" s="163"/>
    </row>
    <row r="3984" spans="5:10" x14ac:dyDescent="0.3">
      <c r="E3984" s="162"/>
      <c r="F3984" s="1"/>
      <c r="G3984" s="163"/>
      <c r="H3984" s="1"/>
      <c r="I3984" s="3"/>
      <c r="J3984" s="163"/>
    </row>
    <row r="3985" spans="5:10" x14ac:dyDescent="0.3">
      <c r="E3985" s="162"/>
      <c r="F3985" s="1"/>
      <c r="G3985" s="163"/>
      <c r="H3985" s="1"/>
      <c r="I3985" s="3"/>
      <c r="J3985" s="163"/>
    </row>
    <row r="3986" spans="5:10" x14ac:dyDescent="0.3">
      <c r="E3986" s="162"/>
      <c r="F3986" s="1"/>
      <c r="G3986" s="163"/>
      <c r="H3986" s="1"/>
      <c r="I3986" s="3"/>
      <c r="J3986" s="163"/>
    </row>
    <row r="3987" spans="5:10" x14ac:dyDescent="0.3">
      <c r="E3987" s="162"/>
      <c r="F3987" s="1"/>
      <c r="G3987" s="163"/>
      <c r="H3987" s="1"/>
      <c r="I3987" s="3"/>
      <c r="J3987" s="163"/>
    </row>
    <row r="3988" spans="5:10" x14ac:dyDescent="0.3">
      <c r="E3988" s="162"/>
      <c r="F3988" s="1"/>
      <c r="G3988" s="163"/>
      <c r="H3988" s="1"/>
      <c r="I3988" s="3"/>
      <c r="J3988" s="163"/>
    </row>
    <row r="3989" spans="5:10" x14ac:dyDescent="0.3">
      <c r="E3989" s="162"/>
      <c r="F3989" s="1"/>
      <c r="G3989" s="163"/>
      <c r="H3989" s="1"/>
      <c r="I3989" s="3"/>
      <c r="J3989" s="163"/>
    </row>
    <row r="3990" spans="5:10" x14ac:dyDescent="0.3">
      <c r="E3990" s="162"/>
      <c r="F3990" s="1"/>
      <c r="G3990" s="163"/>
      <c r="H3990" s="1"/>
      <c r="I3990" s="3"/>
      <c r="J3990" s="163"/>
    </row>
    <row r="3991" spans="5:10" x14ac:dyDescent="0.3">
      <c r="E3991" s="162"/>
      <c r="F3991" s="1"/>
      <c r="G3991" s="163"/>
      <c r="H3991" s="1"/>
      <c r="I3991" s="3"/>
      <c r="J3991" s="163"/>
    </row>
    <row r="3992" spans="5:10" x14ac:dyDescent="0.3">
      <c r="E3992" s="162"/>
      <c r="F3992" s="1"/>
      <c r="G3992" s="163"/>
      <c r="H3992" s="1"/>
      <c r="I3992" s="3"/>
      <c r="J3992" s="163"/>
    </row>
    <row r="3993" spans="5:10" x14ac:dyDescent="0.3">
      <c r="E3993" s="162"/>
      <c r="F3993" s="1"/>
      <c r="G3993" s="163"/>
      <c r="H3993" s="1"/>
      <c r="I3993" s="3"/>
      <c r="J3993" s="163"/>
    </row>
    <row r="3994" spans="5:10" x14ac:dyDescent="0.3">
      <c r="E3994" s="162"/>
      <c r="F3994" s="1"/>
      <c r="G3994" s="163"/>
      <c r="H3994" s="1"/>
      <c r="I3994" s="3"/>
      <c r="J3994" s="163"/>
    </row>
    <row r="3995" spans="5:10" x14ac:dyDescent="0.3">
      <c r="E3995" s="162"/>
      <c r="F3995" s="1"/>
      <c r="G3995" s="163"/>
      <c r="H3995" s="1"/>
      <c r="I3995" s="3"/>
      <c r="J3995" s="163"/>
    </row>
    <row r="3996" spans="5:10" x14ac:dyDescent="0.3">
      <c r="E3996" s="162"/>
      <c r="F3996" s="1"/>
      <c r="G3996" s="163"/>
      <c r="H3996" s="1"/>
      <c r="I3996" s="3"/>
      <c r="J3996" s="163"/>
    </row>
    <row r="3997" spans="5:10" x14ac:dyDescent="0.3">
      <c r="E3997" s="162"/>
      <c r="F3997" s="1"/>
      <c r="G3997" s="163"/>
      <c r="H3997" s="1"/>
      <c r="I3997" s="3"/>
      <c r="J3997" s="163"/>
    </row>
    <row r="3998" spans="5:10" x14ac:dyDescent="0.3">
      <c r="E3998" s="162"/>
      <c r="F3998" s="1"/>
      <c r="G3998" s="163"/>
      <c r="H3998" s="1"/>
      <c r="I3998" s="3"/>
      <c r="J3998" s="163"/>
    </row>
    <row r="3999" spans="5:10" x14ac:dyDescent="0.3">
      <c r="E3999" s="162"/>
      <c r="F3999" s="1"/>
      <c r="G3999" s="163"/>
      <c r="H3999" s="1"/>
      <c r="I3999" s="3"/>
      <c r="J3999" s="163"/>
    </row>
    <row r="4000" spans="5:10" x14ac:dyDescent="0.3">
      <c r="E4000" s="162"/>
      <c r="F4000" s="1"/>
      <c r="G4000" s="163"/>
      <c r="H4000" s="1"/>
      <c r="I4000" s="3"/>
      <c r="J4000" s="163"/>
    </row>
    <row r="4001" spans="5:10" x14ac:dyDescent="0.3">
      <c r="E4001" s="162"/>
      <c r="F4001" s="1"/>
      <c r="G4001" s="163"/>
      <c r="H4001" s="1"/>
      <c r="I4001" s="3"/>
      <c r="J4001" s="163"/>
    </row>
    <row r="4002" spans="5:10" x14ac:dyDescent="0.3">
      <c r="E4002" s="162"/>
      <c r="F4002" s="1"/>
      <c r="G4002" s="163"/>
      <c r="H4002" s="1"/>
      <c r="I4002" s="3"/>
      <c r="J4002" s="163"/>
    </row>
    <row r="4003" spans="5:10" x14ac:dyDescent="0.3">
      <c r="E4003" s="162"/>
      <c r="F4003" s="1"/>
      <c r="G4003" s="163"/>
      <c r="H4003" s="1"/>
      <c r="I4003" s="3"/>
      <c r="J4003" s="163"/>
    </row>
    <row r="4004" spans="5:10" x14ac:dyDescent="0.3">
      <c r="E4004" s="162"/>
      <c r="F4004" s="1"/>
      <c r="G4004" s="163"/>
      <c r="H4004" s="1"/>
      <c r="I4004" s="3"/>
      <c r="J4004" s="163"/>
    </row>
    <row r="4005" spans="5:10" x14ac:dyDescent="0.3">
      <c r="E4005" s="162"/>
      <c r="F4005" s="1"/>
      <c r="G4005" s="163"/>
      <c r="H4005" s="1"/>
      <c r="I4005" s="3"/>
      <c r="J4005" s="163"/>
    </row>
    <row r="4006" spans="5:10" x14ac:dyDescent="0.3">
      <c r="E4006" s="162"/>
      <c r="F4006" s="1"/>
      <c r="G4006" s="163"/>
      <c r="H4006" s="1"/>
      <c r="I4006" s="3"/>
      <c r="J4006" s="163"/>
    </row>
    <row r="4007" spans="5:10" x14ac:dyDescent="0.3">
      <c r="E4007" s="162"/>
      <c r="F4007" s="1"/>
      <c r="G4007" s="163"/>
      <c r="H4007" s="1"/>
      <c r="I4007" s="3"/>
      <c r="J4007" s="163"/>
    </row>
    <row r="4008" spans="5:10" x14ac:dyDescent="0.3">
      <c r="E4008" s="162"/>
      <c r="F4008" s="1"/>
      <c r="G4008" s="163"/>
      <c r="H4008" s="1"/>
      <c r="I4008" s="3"/>
      <c r="J4008" s="163"/>
    </row>
    <row r="4009" spans="5:10" x14ac:dyDescent="0.3">
      <c r="E4009" s="162"/>
      <c r="F4009" s="1"/>
      <c r="G4009" s="163"/>
      <c r="H4009" s="1"/>
      <c r="I4009" s="3"/>
      <c r="J4009" s="163"/>
    </row>
    <row r="4010" spans="5:10" x14ac:dyDescent="0.3">
      <c r="E4010" s="162"/>
      <c r="F4010" s="1"/>
      <c r="G4010" s="163"/>
      <c r="H4010" s="1"/>
      <c r="I4010" s="3"/>
      <c r="J4010" s="163"/>
    </row>
    <row r="4011" spans="5:10" x14ac:dyDescent="0.3">
      <c r="E4011" s="162"/>
      <c r="F4011" s="1"/>
      <c r="G4011" s="163"/>
      <c r="H4011" s="1"/>
      <c r="I4011" s="3"/>
      <c r="J4011" s="163"/>
    </row>
    <row r="4012" spans="5:10" x14ac:dyDescent="0.3">
      <c r="E4012" s="162"/>
      <c r="F4012" s="1"/>
      <c r="G4012" s="163"/>
      <c r="H4012" s="1"/>
      <c r="I4012" s="3"/>
      <c r="J4012" s="163"/>
    </row>
    <row r="4013" spans="5:10" x14ac:dyDescent="0.3">
      <c r="E4013" s="162"/>
      <c r="F4013" s="1"/>
      <c r="G4013" s="163"/>
      <c r="H4013" s="1"/>
      <c r="I4013" s="3"/>
      <c r="J4013" s="163"/>
    </row>
    <row r="4014" spans="5:10" x14ac:dyDescent="0.3">
      <c r="E4014" s="162"/>
      <c r="F4014" s="1"/>
      <c r="G4014" s="163"/>
      <c r="H4014" s="1"/>
      <c r="I4014" s="3"/>
      <c r="J4014" s="163"/>
    </row>
    <row r="4015" spans="5:10" x14ac:dyDescent="0.3">
      <c r="E4015" s="162"/>
      <c r="F4015" s="1"/>
      <c r="G4015" s="163"/>
      <c r="H4015" s="1"/>
      <c r="I4015" s="3"/>
      <c r="J4015" s="163"/>
    </row>
    <row r="4016" spans="5:10" x14ac:dyDescent="0.3">
      <c r="E4016" s="162"/>
      <c r="F4016" s="1"/>
      <c r="G4016" s="163"/>
      <c r="H4016" s="1"/>
      <c r="I4016" s="3"/>
      <c r="J4016" s="163"/>
    </row>
    <row r="4017" spans="5:10" x14ac:dyDescent="0.3">
      <c r="E4017" s="162"/>
      <c r="F4017" s="1"/>
      <c r="G4017" s="163"/>
      <c r="H4017" s="1"/>
      <c r="I4017" s="3"/>
      <c r="J4017" s="163"/>
    </row>
    <row r="4018" spans="5:10" x14ac:dyDescent="0.3">
      <c r="E4018" s="162"/>
      <c r="F4018" s="1"/>
      <c r="G4018" s="163"/>
      <c r="H4018" s="1"/>
      <c r="I4018" s="3"/>
      <c r="J4018" s="163"/>
    </row>
    <row r="4019" spans="5:10" x14ac:dyDescent="0.3">
      <c r="E4019" s="162"/>
      <c r="F4019" s="1"/>
      <c r="G4019" s="163"/>
      <c r="H4019" s="1"/>
      <c r="I4019" s="3"/>
      <c r="J4019" s="163"/>
    </row>
    <row r="4020" spans="5:10" x14ac:dyDescent="0.3">
      <c r="E4020" s="162"/>
      <c r="F4020" s="1"/>
      <c r="G4020" s="163"/>
      <c r="H4020" s="1"/>
      <c r="I4020" s="3"/>
      <c r="J4020" s="163"/>
    </row>
    <row r="4021" spans="5:10" x14ac:dyDescent="0.3">
      <c r="E4021" s="162"/>
      <c r="F4021" s="1"/>
      <c r="G4021" s="163"/>
      <c r="H4021" s="1"/>
      <c r="I4021" s="3"/>
      <c r="J4021" s="163"/>
    </row>
    <row r="4022" spans="5:10" x14ac:dyDescent="0.3">
      <c r="E4022" s="162"/>
      <c r="F4022" s="1"/>
      <c r="G4022" s="163"/>
      <c r="H4022" s="1"/>
      <c r="I4022" s="3"/>
      <c r="J4022" s="163"/>
    </row>
    <row r="4023" spans="5:10" x14ac:dyDescent="0.3">
      <c r="E4023" s="162"/>
      <c r="F4023" s="1"/>
      <c r="G4023" s="163"/>
      <c r="H4023" s="1"/>
      <c r="I4023" s="3"/>
      <c r="J4023" s="163"/>
    </row>
    <row r="4024" spans="5:10" x14ac:dyDescent="0.3">
      <c r="E4024" s="162"/>
      <c r="F4024" s="1"/>
      <c r="G4024" s="163"/>
      <c r="H4024" s="1"/>
      <c r="I4024" s="3"/>
      <c r="J4024" s="163"/>
    </row>
    <row r="4025" spans="5:10" x14ac:dyDescent="0.3">
      <c r="E4025" s="162"/>
      <c r="F4025" s="1"/>
      <c r="G4025" s="163"/>
      <c r="H4025" s="1"/>
      <c r="I4025" s="3"/>
      <c r="J4025" s="163"/>
    </row>
    <row r="4026" spans="5:10" x14ac:dyDescent="0.3">
      <c r="E4026" s="162"/>
      <c r="F4026" s="1"/>
      <c r="G4026" s="163"/>
      <c r="H4026" s="1"/>
      <c r="I4026" s="3"/>
      <c r="J4026" s="163"/>
    </row>
    <row r="4027" spans="5:10" x14ac:dyDescent="0.3">
      <c r="E4027" s="162"/>
      <c r="F4027" s="1"/>
      <c r="G4027" s="163"/>
      <c r="H4027" s="1"/>
      <c r="I4027" s="3"/>
      <c r="J4027" s="163"/>
    </row>
    <row r="4028" spans="5:10" x14ac:dyDescent="0.3">
      <c r="E4028" s="162"/>
      <c r="F4028" s="1"/>
      <c r="G4028" s="163"/>
      <c r="H4028" s="1"/>
      <c r="I4028" s="3"/>
      <c r="J4028" s="163"/>
    </row>
    <row r="4029" spans="5:10" x14ac:dyDescent="0.3">
      <c r="E4029" s="162"/>
      <c r="F4029" s="1"/>
      <c r="G4029" s="163"/>
      <c r="H4029" s="1"/>
      <c r="I4029" s="3"/>
      <c r="J4029" s="163"/>
    </row>
    <row r="4030" spans="5:10" x14ac:dyDescent="0.3">
      <c r="E4030" s="162"/>
      <c r="F4030" s="1"/>
      <c r="G4030" s="163"/>
      <c r="H4030" s="1"/>
      <c r="I4030" s="3"/>
      <c r="J4030" s="163"/>
    </row>
    <row r="4031" spans="5:10" x14ac:dyDescent="0.3">
      <c r="E4031" s="162"/>
      <c r="F4031" s="1"/>
      <c r="G4031" s="163"/>
      <c r="H4031" s="1"/>
      <c r="I4031" s="3"/>
      <c r="J4031" s="163"/>
    </row>
    <row r="4032" spans="5:10" x14ac:dyDescent="0.3">
      <c r="E4032" s="162"/>
      <c r="F4032" s="1"/>
      <c r="G4032" s="163"/>
      <c r="H4032" s="1"/>
      <c r="I4032" s="3"/>
      <c r="J4032" s="163"/>
    </row>
    <row r="4033" spans="5:10" x14ac:dyDescent="0.3">
      <c r="E4033" s="162"/>
      <c r="F4033" s="1"/>
      <c r="G4033" s="163"/>
      <c r="H4033" s="1"/>
      <c r="I4033" s="3"/>
      <c r="J4033" s="163"/>
    </row>
    <row r="4034" spans="5:10" x14ac:dyDescent="0.3">
      <c r="E4034" s="162"/>
      <c r="F4034" s="1"/>
      <c r="G4034" s="163"/>
      <c r="H4034" s="1"/>
      <c r="I4034" s="3"/>
      <c r="J4034" s="163"/>
    </row>
    <row r="4035" spans="5:10" x14ac:dyDescent="0.3">
      <c r="E4035" s="162"/>
      <c r="F4035" s="1"/>
      <c r="G4035" s="163"/>
      <c r="H4035" s="1"/>
      <c r="I4035" s="3"/>
      <c r="J4035" s="163"/>
    </row>
    <row r="4036" spans="5:10" x14ac:dyDescent="0.3">
      <c r="E4036" s="162"/>
      <c r="F4036" s="1"/>
      <c r="G4036" s="163"/>
      <c r="H4036" s="1"/>
      <c r="I4036" s="3"/>
      <c r="J4036" s="163"/>
    </row>
    <row r="4037" spans="5:10" x14ac:dyDescent="0.3">
      <c r="E4037" s="162"/>
      <c r="F4037" s="1"/>
      <c r="G4037" s="163"/>
      <c r="H4037" s="1"/>
      <c r="I4037" s="3"/>
      <c r="J4037" s="163"/>
    </row>
    <row r="4038" spans="5:10" x14ac:dyDescent="0.3">
      <c r="E4038" s="162"/>
      <c r="F4038" s="1"/>
      <c r="G4038" s="163"/>
      <c r="H4038" s="1"/>
      <c r="I4038" s="3"/>
      <c r="J4038" s="163"/>
    </row>
    <row r="4039" spans="5:10" x14ac:dyDescent="0.3">
      <c r="E4039" s="162"/>
      <c r="F4039" s="1"/>
      <c r="G4039" s="163"/>
      <c r="H4039" s="1"/>
      <c r="I4039" s="3"/>
      <c r="J4039" s="163"/>
    </row>
    <row r="4040" spans="5:10" x14ac:dyDescent="0.3">
      <c r="E4040" s="162"/>
      <c r="F4040" s="1"/>
      <c r="G4040" s="163"/>
      <c r="H4040" s="1"/>
      <c r="I4040" s="3"/>
      <c r="J4040" s="163"/>
    </row>
    <row r="4041" spans="5:10" x14ac:dyDescent="0.3">
      <c r="E4041" s="162"/>
      <c r="F4041" s="1"/>
      <c r="G4041" s="163"/>
      <c r="H4041" s="1"/>
      <c r="I4041" s="3"/>
      <c r="J4041" s="163"/>
    </row>
    <row r="4042" spans="5:10" x14ac:dyDescent="0.3">
      <c r="E4042" s="162"/>
      <c r="F4042" s="1"/>
      <c r="G4042" s="163"/>
      <c r="H4042" s="1"/>
      <c r="I4042" s="3"/>
      <c r="J4042" s="163"/>
    </row>
    <row r="4043" spans="5:10" x14ac:dyDescent="0.3">
      <c r="E4043" s="162"/>
      <c r="F4043" s="1"/>
      <c r="G4043" s="163"/>
      <c r="H4043" s="1"/>
      <c r="I4043" s="3"/>
      <c r="J4043" s="163"/>
    </row>
    <row r="4044" spans="5:10" x14ac:dyDescent="0.3">
      <c r="E4044" s="162"/>
      <c r="F4044" s="1"/>
      <c r="G4044" s="163"/>
      <c r="H4044" s="1"/>
      <c r="I4044" s="3"/>
      <c r="J4044" s="163"/>
    </row>
    <row r="4045" spans="5:10" x14ac:dyDescent="0.3">
      <c r="E4045" s="162"/>
      <c r="F4045" s="1"/>
      <c r="G4045" s="163"/>
      <c r="H4045" s="1"/>
      <c r="I4045" s="3"/>
      <c r="J4045" s="163"/>
    </row>
    <row r="4046" spans="5:10" x14ac:dyDescent="0.3">
      <c r="E4046" s="162"/>
      <c r="F4046" s="1"/>
      <c r="G4046" s="163"/>
      <c r="H4046" s="1"/>
      <c r="I4046" s="3"/>
      <c r="J4046" s="163"/>
    </row>
    <row r="4047" spans="5:10" x14ac:dyDescent="0.3">
      <c r="E4047" s="162"/>
      <c r="F4047" s="1"/>
      <c r="G4047" s="163"/>
      <c r="H4047" s="1"/>
      <c r="I4047" s="3"/>
      <c r="J4047" s="163"/>
    </row>
    <row r="4048" spans="5:10" x14ac:dyDescent="0.3">
      <c r="E4048" s="162"/>
      <c r="F4048" s="1"/>
      <c r="G4048" s="163"/>
      <c r="H4048" s="1"/>
      <c r="I4048" s="3"/>
      <c r="J4048" s="163"/>
    </row>
    <row r="4049" spans="5:10" x14ac:dyDescent="0.3">
      <c r="E4049" s="162"/>
      <c r="F4049" s="1"/>
      <c r="G4049" s="163"/>
      <c r="H4049" s="1"/>
      <c r="I4049" s="3"/>
      <c r="J4049" s="163"/>
    </row>
    <row r="4050" spans="5:10" x14ac:dyDescent="0.3">
      <c r="E4050" s="162"/>
      <c r="F4050" s="1"/>
      <c r="G4050" s="163"/>
      <c r="H4050" s="1"/>
      <c r="I4050" s="3"/>
      <c r="J4050" s="163"/>
    </row>
    <row r="4051" spans="5:10" x14ac:dyDescent="0.3">
      <c r="E4051" s="162"/>
      <c r="F4051" s="1"/>
      <c r="G4051" s="163"/>
      <c r="H4051" s="1"/>
      <c r="I4051" s="3"/>
      <c r="J4051" s="163"/>
    </row>
    <row r="4052" spans="5:10" x14ac:dyDescent="0.3">
      <c r="E4052" s="162"/>
      <c r="F4052" s="1"/>
      <c r="G4052" s="163"/>
      <c r="H4052" s="1"/>
      <c r="I4052" s="3"/>
      <c r="J4052" s="163"/>
    </row>
    <row r="4053" spans="5:10" x14ac:dyDescent="0.3">
      <c r="E4053" s="162"/>
      <c r="F4053" s="1"/>
      <c r="G4053" s="163"/>
      <c r="H4053" s="1"/>
      <c r="I4053" s="3"/>
      <c r="J4053" s="163"/>
    </row>
    <row r="4054" spans="5:10" x14ac:dyDescent="0.3">
      <c r="E4054" s="162"/>
      <c r="F4054" s="1"/>
      <c r="G4054" s="163"/>
      <c r="H4054" s="1"/>
      <c r="I4054" s="3"/>
      <c r="J4054" s="163"/>
    </row>
    <row r="4055" spans="5:10" x14ac:dyDescent="0.3">
      <c r="E4055" s="162"/>
      <c r="F4055" s="1"/>
      <c r="G4055" s="163"/>
      <c r="H4055" s="1"/>
      <c r="I4055" s="3"/>
      <c r="J4055" s="163"/>
    </row>
    <row r="4056" spans="5:10" x14ac:dyDescent="0.3">
      <c r="E4056" s="162"/>
      <c r="F4056" s="1"/>
      <c r="G4056" s="163"/>
      <c r="H4056" s="1"/>
      <c r="I4056" s="3"/>
      <c r="J4056" s="163"/>
    </row>
    <row r="4057" spans="5:10" x14ac:dyDescent="0.3">
      <c r="E4057" s="162"/>
      <c r="F4057" s="1"/>
      <c r="G4057" s="163"/>
      <c r="H4057" s="1"/>
      <c r="I4057" s="3"/>
      <c r="J4057" s="163"/>
    </row>
    <row r="4058" spans="5:10" x14ac:dyDescent="0.3">
      <c r="E4058" s="162"/>
      <c r="F4058" s="1"/>
      <c r="G4058" s="163"/>
      <c r="H4058" s="1"/>
      <c r="I4058" s="3"/>
      <c r="J4058" s="163"/>
    </row>
    <row r="4059" spans="5:10" x14ac:dyDescent="0.3">
      <c r="E4059" s="162"/>
      <c r="F4059" s="1"/>
      <c r="G4059" s="163"/>
      <c r="H4059" s="1"/>
      <c r="I4059" s="3"/>
      <c r="J4059" s="163"/>
    </row>
    <row r="4060" spans="5:10" x14ac:dyDescent="0.3">
      <c r="E4060" s="162"/>
      <c r="F4060" s="1"/>
      <c r="G4060" s="163"/>
      <c r="H4060" s="1"/>
      <c r="I4060" s="3"/>
      <c r="J4060" s="163"/>
    </row>
    <row r="4061" spans="5:10" x14ac:dyDescent="0.3">
      <c r="E4061" s="162"/>
      <c r="F4061" s="1"/>
      <c r="G4061" s="163"/>
      <c r="H4061" s="1"/>
      <c r="I4061" s="3"/>
      <c r="J4061" s="163"/>
    </row>
    <row r="4062" spans="5:10" x14ac:dyDescent="0.3">
      <c r="E4062" s="162"/>
      <c r="F4062" s="1"/>
      <c r="G4062" s="163"/>
      <c r="H4062" s="1"/>
      <c r="I4062" s="3"/>
      <c r="J4062" s="163"/>
    </row>
    <row r="4063" spans="5:10" x14ac:dyDescent="0.3">
      <c r="E4063" s="162"/>
      <c r="F4063" s="1"/>
      <c r="G4063" s="163"/>
      <c r="H4063" s="1"/>
      <c r="I4063" s="3"/>
      <c r="J4063" s="163"/>
    </row>
    <row r="4064" spans="5:10" x14ac:dyDescent="0.3">
      <c r="E4064" s="162"/>
      <c r="F4064" s="1"/>
      <c r="G4064" s="163"/>
      <c r="H4064" s="1"/>
      <c r="I4064" s="3"/>
      <c r="J4064" s="163"/>
    </row>
    <row r="4065" spans="5:10" x14ac:dyDescent="0.3">
      <c r="E4065" s="162"/>
      <c r="F4065" s="1"/>
      <c r="G4065" s="163"/>
      <c r="H4065" s="1"/>
      <c r="I4065" s="3"/>
      <c r="J4065" s="163"/>
    </row>
    <row r="4066" spans="5:10" x14ac:dyDescent="0.3">
      <c r="E4066" s="162"/>
      <c r="F4066" s="1"/>
      <c r="G4066" s="163"/>
      <c r="H4066" s="1"/>
      <c r="I4066" s="3"/>
      <c r="J4066" s="163"/>
    </row>
    <row r="4067" spans="5:10" x14ac:dyDescent="0.3">
      <c r="E4067" s="162"/>
      <c r="F4067" s="1"/>
      <c r="G4067" s="163"/>
      <c r="H4067" s="1"/>
      <c r="I4067" s="3"/>
      <c r="J4067" s="163"/>
    </row>
    <row r="4068" spans="5:10" x14ac:dyDescent="0.3">
      <c r="E4068" s="162"/>
      <c r="F4068" s="1"/>
      <c r="G4068" s="163"/>
      <c r="H4068" s="1"/>
      <c r="I4068" s="3"/>
      <c r="J4068" s="163"/>
    </row>
    <row r="4069" spans="5:10" x14ac:dyDescent="0.3">
      <c r="E4069" s="162"/>
      <c r="F4069" s="1"/>
      <c r="G4069" s="163"/>
      <c r="H4069" s="1"/>
      <c r="I4069" s="3"/>
      <c r="J4069" s="163"/>
    </row>
    <row r="4070" spans="5:10" x14ac:dyDescent="0.3">
      <c r="E4070" s="162"/>
      <c r="F4070" s="1"/>
      <c r="G4070" s="163"/>
      <c r="H4070" s="1"/>
      <c r="I4070" s="3"/>
      <c r="J4070" s="163"/>
    </row>
    <row r="4071" spans="5:10" x14ac:dyDescent="0.3">
      <c r="E4071" s="162"/>
      <c r="F4071" s="1"/>
      <c r="G4071" s="163"/>
      <c r="H4071" s="1"/>
      <c r="I4071" s="3"/>
      <c r="J4071" s="163"/>
    </row>
    <row r="4072" spans="5:10" x14ac:dyDescent="0.3">
      <c r="E4072" s="162"/>
      <c r="F4072" s="1"/>
      <c r="G4072" s="163"/>
      <c r="H4072" s="1"/>
      <c r="I4072" s="3"/>
      <c r="J4072" s="163"/>
    </row>
    <row r="4073" spans="5:10" x14ac:dyDescent="0.3">
      <c r="E4073" s="162"/>
      <c r="F4073" s="1"/>
      <c r="G4073" s="163"/>
      <c r="H4073" s="1"/>
      <c r="I4073" s="3"/>
      <c r="J4073" s="163"/>
    </row>
    <row r="4074" spans="5:10" x14ac:dyDescent="0.3">
      <c r="E4074" s="162"/>
      <c r="F4074" s="1"/>
      <c r="G4074" s="163"/>
      <c r="H4074" s="1"/>
      <c r="I4074" s="3"/>
      <c r="J4074" s="163"/>
    </row>
    <row r="4075" spans="5:10" x14ac:dyDescent="0.3">
      <c r="E4075" s="162"/>
      <c r="F4075" s="1"/>
      <c r="G4075" s="163"/>
      <c r="H4075" s="1"/>
      <c r="I4075" s="3"/>
      <c r="J4075" s="163"/>
    </row>
    <row r="4076" spans="5:10" x14ac:dyDescent="0.3">
      <c r="E4076" s="162"/>
      <c r="F4076" s="1"/>
      <c r="G4076" s="163"/>
      <c r="H4076" s="1"/>
      <c r="I4076" s="3"/>
      <c r="J4076" s="163"/>
    </row>
    <row r="4077" spans="5:10" x14ac:dyDescent="0.3">
      <c r="E4077" s="162"/>
      <c r="F4077" s="1"/>
      <c r="G4077" s="163"/>
      <c r="H4077" s="1"/>
      <c r="I4077" s="3"/>
      <c r="J4077" s="163"/>
    </row>
    <row r="4078" spans="5:10" x14ac:dyDescent="0.3">
      <c r="E4078" s="162"/>
      <c r="F4078" s="1"/>
      <c r="G4078" s="163"/>
      <c r="H4078" s="1"/>
      <c r="I4078" s="3"/>
      <c r="J4078" s="163"/>
    </row>
    <row r="4079" spans="5:10" x14ac:dyDescent="0.3">
      <c r="E4079" s="162"/>
      <c r="F4079" s="1"/>
      <c r="G4079" s="163"/>
      <c r="H4079" s="1"/>
      <c r="I4079" s="3"/>
      <c r="J4079" s="163"/>
    </row>
    <row r="4080" spans="5:10" x14ac:dyDescent="0.3">
      <c r="E4080" s="162"/>
      <c r="F4080" s="1"/>
      <c r="G4080" s="163"/>
      <c r="H4080" s="1"/>
      <c r="I4080" s="3"/>
      <c r="J4080" s="163"/>
    </row>
    <row r="4081" spans="5:10" x14ac:dyDescent="0.3">
      <c r="E4081" s="162"/>
      <c r="F4081" s="1"/>
      <c r="G4081" s="163"/>
      <c r="H4081" s="1"/>
      <c r="I4081" s="3"/>
      <c r="J4081" s="163"/>
    </row>
    <row r="4082" spans="5:10" x14ac:dyDescent="0.3">
      <c r="E4082" s="162"/>
      <c r="F4082" s="1"/>
      <c r="G4082" s="163"/>
      <c r="H4082" s="1"/>
      <c r="I4082" s="3"/>
      <c r="J4082" s="163"/>
    </row>
    <row r="4083" spans="5:10" x14ac:dyDescent="0.3">
      <c r="E4083" s="162"/>
      <c r="F4083" s="1"/>
      <c r="G4083" s="163"/>
      <c r="H4083" s="1"/>
      <c r="I4083" s="3"/>
      <c r="J4083" s="163"/>
    </row>
    <row r="4084" spans="5:10" x14ac:dyDescent="0.3">
      <c r="E4084" s="162"/>
      <c r="F4084" s="1"/>
      <c r="G4084" s="163"/>
      <c r="H4084" s="1"/>
      <c r="I4084" s="3"/>
      <c r="J4084" s="163"/>
    </row>
    <row r="4085" spans="5:10" x14ac:dyDescent="0.3">
      <c r="E4085" s="162"/>
      <c r="F4085" s="1"/>
      <c r="G4085" s="163"/>
      <c r="H4085" s="1"/>
      <c r="I4085" s="3"/>
      <c r="J4085" s="163"/>
    </row>
    <row r="4086" spans="5:10" x14ac:dyDescent="0.3">
      <c r="E4086" s="162"/>
      <c r="F4086" s="1"/>
      <c r="G4086" s="163"/>
      <c r="H4086" s="1"/>
      <c r="I4086" s="3"/>
      <c r="J4086" s="163"/>
    </row>
    <row r="4087" spans="5:10" x14ac:dyDescent="0.3">
      <c r="E4087" s="162"/>
      <c r="F4087" s="1"/>
      <c r="G4087" s="163"/>
      <c r="H4087" s="1"/>
      <c r="I4087" s="3"/>
      <c r="J4087" s="163"/>
    </row>
    <row r="4088" spans="5:10" x14ac:dyDescent="0.3">
      <c r="E4088" s="162"/>
      <c r="F4088" s="1"/>
      <c r="G4088" s="163"/>
      <c r="H4088" s="1"/>
      <c r="I4088" s="3"/>
      <c r="J4088" s="163"/>
    </row>
    <row r="4089" spans="5:10" x14ac:dyDescent="0.3">
      <c r="E4089" s="162"/>
      <c r="F4089" s="1"/>
      <c r="G4089" s="163"/>
      <c r="H4089" s="1"/>
      <c r="I4089" s="3"/>
      <c r="J4089" s="163"/>
    </row>
    <row r="4090" spans="5:10" x14ac:dyDescent="0.3">
      <c r="E4090" s="162"/>
      <c r="F4090" s="1"/>
      <c r="G4090" s="163"/>
      <c r="H4090" s="1"/>
      <c r="I4090" s="3"/>
      <c r="J4090" s="163"/>
    </row>
    <row r="4091" spans="5:10" x14ac:dyDescent="0.3">
      <c r="E4091" s="162"/>
      <c r="F4091" s="1"/>
      <c r="G4091" s="163"/>
      <c r="H4091" s="1"/>
      <c r="I4091" s="3"/>
      <c r="J4091" s="163"/>
    </row>
    <row r="4092" spans="5:10" x14ac:dyDescent="0.3">
      <c r="E4092" s="162"/>
      <c r="F4092" s="1"/>
      <c r="G4092" s="163"/>
      <c r="H4092" s="1"/>
      <c r="I4092" s="3"/>
      <c r="J4092" s="163"/>
    </row>
    <row r="4093" spans="5:10" x14ac:dyDescent="0.3">
      <c r="E4093" s="162"/>
      <c r="F4093" s="1"/>
      <c r="G4093" s="163"/>
      <c r="H4093" s="1"/>
      <c r="I4093" s="3"/>
      <c r="J4093" s="163"/>
    </row>
    <row r="4094" spans="5:10" x14ac:dyDescent="0.3">
      <c r="E4094" s="162"/>
      <c r="F4094" s="1"/>
      <c r="G4094" s="163"/>
      <c r="H4094" s="1"/>
      <c r="I4094" s="3"/>
      <c r="J4094" s="163"/>
    </row>
    <row r="4095" spans="5:10" x14ac:dyDescent="0.3">
      <c r="E4095" s="162"/>
      <c r="F4095" s="1"/>
      <c r="G4095" s="163"/>
      <c r="H4095" s="1"/>
      <c r="I4095" s="3"/>
      <c r="J4095" s="163"/>
    </row>
    <row r="4096" spans="5:10" x14ac:dyDescent="0.3">
      <c r="E4096" s="162"/>
      <c r="F4096" s="1"/>
      <c r="G4096" s="163"/>
      <c r="H4096" s="1"/>
      <c r="I4096" s="3"/>
      <c r="J4096" s="163"/>
    </row>
    <row r="4097" spans="5:10" x14ac:dyDescent="0.3">
      <c r="E4097" s="162"/>
      <c r="F4097" s="1"/>
      <c r="G4097" s="163"/>
      <c r="H4097" s="1"/>
      <c r="I4097" s="3"/>
      <c r="J4097" s="163"/>
    </row>
    <row r="4098" spans="5:10" x14ac:dyDescent="0.3">
      <c r="E4098" s="162"/>
      <c r="F4098" s="1"/>
      <c r="G4098" s="163"/>
      <c r="H4098" s="1"/>
      <c r="I4098" s="3"/>
      <c r="J4098" s="163"/>
    </row>
    <row r="4099" spans="5:10" x14ac:dyDescent="0.3">
      <c r="E4099" s="162"/>
      <c r="F4099" s="1"/>
      <c r="G4099" s="163"/>
      <c r="H4099" s="1"/>
      <c r="I4099" s="3"/>
      <c r="J4099" s="163"/>
    </row>
    <row r="4100" spans="5:10" x14ac:dyDescent="0.3">
      <c r="E4100" s="162"/>
      <c r="F4100" s="1"/>
      <c r="G4100" s="163"/>
      <c r="H4100" s="1"/>
      <c r="I4100" s="3"/>
      <c r="J4100" s="163"/>
    </row>
    <row r="4101" spans="5:10" x14ac:dyDescent="0.3">
      <c r="E4101" s="162"/>
      <c r="F4101" s="1"/>
      <c r="G4101" s="163"/>
      <c r="H4101" s="1"/>
      <c r="I4101" s="3"/>
      <c r="J4101" s="163"/>
    </row>
    <row r="4102" spans="5:10" x14ac:dyDescent="0.3">
      <c r="E4102" s="162"/>
      <c r="F4102" s="1"/>
      <c r="G4102" s="163"/>
      <c r="H4102" s="1"/>
      <c r="I4102" s="3"/>
      <c r="J4102" s="163"/>
    </row>
    <row r="4103" spans="5:10" x14ac:dyDescent="0.3">
      <c r="E4103" s="162"/>
      <c r="F4103" s="1"/>
      <c r="G4103" s="163"/>
      <c r="H4103" s="1"/>
      <c r="I4103" s="3"/>
      <c r="J4103" s="163"/>
    </row>
    <row r="4104" spans="5:10" x14ac:dyDescent="0.3">
      <c r="E4104" s="162"/>
      <c r="F4104" s="1"/>
      <c r="G4104" s="163"/>
      <c r="H4104" s="1"/>
      <c r="I4104" s="3"/>
      <c r="J4104" s="163"/>
    </row>
    <row r="4105" spans="5:10" x14ac:dyDescent="0.3">
      <c r="E4105" s="162"/>
      <c r="F4105" s="1"/>
      <c r="G4105" s="163"/>
      <c r="H4105" s="1"/>
      <c r="I4105" s="3"/>
      <c r="J4105" s="163"/>
    </row>
    <row r="4106" spans="5:10" x14ac:dyDescent="0.3">
      <c r="E4106" s="162"/>
      <c r="F4106" s="1"/>
      <c r="G4106" s="163"/>
      <c r="H4106" s="1"/>
      <c r="I4106" s="3"/>
      <c r="J4106" s="163"/>
    </row>
    <row r="4107" spans="5:10" x14ac:dyDescent="0.3">
      <c r="E4107" s="162"/>
      <c r="F4107" s="1"/>
      <c r="G4107" s="163"/>
      <c r="H4107" s="1"/>
      <c r="I4107" s="3"/>
      <c r="J4107" s="163"/>
    </row>
    <row r="4108" spans="5:10" x14ac:dyDescent="0.3">
      <c r="E4108" s="162"/>
      <c r="F4108" s="1"/>
      <c r="G4108" s="163"/>
      <c r="H4108" s="1"/>
      <c r="I4108" s="3"/>
      <c r="J4108" s="163"/>
    </row>
    <row r="4109" spans="5:10" x14ac:dyDescent="0.3">
      <c r="E4109" s="162"/>
      <c r="F4109" s="1"/>
      <c r="G4109" s="163"/>
      <c r="H4109" s="1"/>
      <c r="I4109" s="3"/>
      <c r="J4109" s="163"/>
    </row>
    <row r="4110" spans="5:10" x14ac:dyDescent="0.3">
      <c r="E4110" s="162"/>
      <c r="F4110" s="1"/>
      <c r="G4110" s="163"/>
      <c r="H4110" s="1"/>
      <c r="I4110" s="3"/>
      <c r="J4110" s="163"/>
    </row>
    <row r="4111" spans="5:10" x14ac:dyDescent="0.3">
      <c r="E4111" s="162"/>
      <c r="F4111" s="1"/>
      <c r="G4111" s="163"/>
      <c r="H4111" s="1"/>
      <c r="I4111" s="3"/>
      <c r="J4111" s="163"/>
    </row>
    <row r="4112" spans="5:10" x14ac:dyDescent="0.3">
      <c r="E4112" s="162"/>
      <c r="F4112" s="1"/>
      <c r="G4112" s="163"/>
      <c r="H4112" s="1"/>
      <c r="I4112" s="3"/>
      <c r="J4112" s="163"/>
    </row>
    <row r="4113" spans="5:10" x14ac:dyDescent="0.3">
      <c r="E4113" s="162"/>
      <c r="F4113" s="1"/>
      <c r="G4113" s="163"/>
      <c r="H4113" s="1"/>
      <c r="I4113" s="3"/>
      <c r="J4113" s="163"/>
    </row>
    <row r="4114" spans="5:10" x14ac:dyDescent="0.3">
      <c r="E4114" s="162"/>
      <c r="F4114" s="1"/>
      <c r="G4114" s="163"/>
      <c r="H4114" s="1"/>
      <c r="I4114" s="3"/>
      <c r="J4114" s="163"/>
    </row>
    <row r="4115" spans="5:10" x14ac:dyDescent="0.3">
      <c r="E4115" s="162"/>
      <c r="F4115" s="1"/>
      <c r="G4115" s="163"/>
      <c r="H4115" s="1"/>
      <c r="I4115" s="3"/>
      <c r="J4115" s="163"/>
    </row>
    <row r="4116" spans="5:10" x14ac:dyDescent="0.3">
      <c r="E4116" s="162"/>
      <c r="F4116" s="1"/>
      <c r="G4116" s="163"/>
      <c r="H4116" s="1"/>
      <c r="I4116" s="3"/>
      <c r="J4116" s="163"/>
    </row>
    <row r="4117" spans="5:10" x14ac:dyDescent="0.3">
      <c r="E4117" s="162"/>
      <c r="F4117" s="1"/>
      <c r="G4117" s="163"/>
      <c r="H4117" s="1"/>
      <c r="I4117" s="3"/>
      <c r="J4117" s="163"/>
    </row>
    <row r="4118" spans="5:10" x14ac:dyDescent="0.3">
      <c r="E4118" s="162"/>
      <c r="F4118" s="1"/>
      <c r="G4118" s="163"/>
      <c r="H4118" s="1"/>
      <c r="I4118" s="3"/>
      <c r="J4118" s="163"/>
    </row>
    <row r="4119" spans="5:10" x14ac:dyDescent="0.3">
      <c r="E4119" s="162"/>
      <c r="F4119" s="1"/>
      <c r="G4119" s="163"/>
      <c r="H4119" s="1"/>
      <c r="I4119" s="3"/>
      <c r="J4119" s="163"/>
    </row>
    <row r="4120" spans="5:10" x14ac:dyDescent="0.3">
      <c r="E4120" s="162"/>
      <c r="F4120" s="1"/>
      <c r="G4120" s="163"/>
      <c r="H4120" s="1"/>
      <c r="I4120" s="3"/>
      <c r="J4120" s="163"/>
    </row>
    <row r="4121" spans="5:10" x14ac:dyDescent="0.3">
      <c r="E4121" s="162"/>
      <c r="F4121" s="1"/>
      <c r="G4121" s="163"/>
      <c r="H4121" s="1"/>
      <c r="I4121" s="3"/>
      <c r="J4121" s="163"/>
    </row>
    <row r="4122" spans="5:10" x14ac:dyDescent="0.3">
      <c r="E4122" s="162"/>
      <c r="F4122" s="1"/>
      <c r="G4122" s="163"/>
      <c r="H4122" s="1"/>
      <c r="I4122" s="3"/>
      <c r="J4122" s="163"/>
    </row>
    <row r="4123" spans="5:10" x14ac:dyDescent="0.3">
      <c r="E4123" s="162"/>
      <c r="F4123" s="1"/>
      <c r="G4123" s="163"/>
      <c r="H4123" s="1"/>
      <c r="I4123" s="3"/>
      <c r="J4123" s="163"/>
    </row>
    <row r="4124" spans="5:10" x14ac:dyDescent="0.3">
      <c r="E4124" s="162"/>
      <c r="F4124" s="1"/>
      <c r="G4124" s="163"/>
      <c r="H4124" s="1"/>
      <c r="I4124" s="3"/>
      <c r="J4124" s="163"/>
    </row>
    <row r="4125" spans="5:10" x14ac:dyDescent="0.3">
      <c r="E4125" s="162"/>
      <c r="F4125" s="1"/>
      <c r="G4125" s="163"/>
      <c r="H4125" s="1"/>
      <c r="I4125" s="3"/>
      <c r="J4125" s="163"/>
    </row>
    <row r="4126" spans="5:10" x14ac:dyDescent="0.3">
      <c r="E4126" s="162"/>
      <c r="F4126" s="1"/>
      <c r="G4126" s="163"/>
      <c r="H4126" s="1"/>
      <c r="I4126" s="3"/>
      <c r="J4126" s="163"/>
    </row>
    <row r="4127" spans="5:10" x14ac:dyDescent="0.3">
      <c r="E4127" s="162"/>
      <c r="F4127" s="1"/>
      <c r="G4127" s="163"/>
      <c r="H4127" s="1"/>
      <c r="I4127" s="3"/>
      <c r="J4127" s="163"/>
    </row>
    <row r="4128" spans="5:10" x14ac:dyDescent="0.3">
      <c r="E4128" s="162"/>
      <c r="F4128" s="1"/>
      <c r="G4128" s="163"/>
      <c r="H4128" s="1"/>
      <c r="I4128" s="3"/>
      <c r="J4128" s="163"/>
    </row>
    <row r="4129" spans="5:10" x14ac:dyDescent="0.3">
      <c r="E4129" s="162"/>
      <c r="F4129" s="1"/>
      <c r="G4129" s="163"/>
      <c r="H4129" s="1"/>
      <c r="I4129" s="3"/>
      <c r="J4129" s="163"/>
    </row>
    <row r="4130" spans="5:10" x14ac:dyDescent="0.3">
      <c r="E4130" s="162"/>
      <c r="F4130" s="1"/>
      <c r="G4130" s="163"/>
      <c r="H4130" s="1"/>
      <c r="I4130" s="3"/>
      <c r="J4130" s="163"/>
    </row>
    <row r="4131" spans="5:10" x14ac:dyDescent="0.3">
      <c r="E4131" s="162"/>
      <c r="F4131" s="1"/>
      <c r="G4131" s="163"/>
      <c r="H4131" s="1"/>
      <c r="I4131" s="3"/>
      <c r="J4131" s="163"/>
    </row>
    <row r="4132" spans="5:10" x14ac:dyDescent="0.3">
      <c r="E4132" s="162"/>
      <c r="F4132" s="1"/>
      <c r="G4132" s="163"/>
      <c r="H4132" s="1"/>
      <c r="I4132" s="3"/>
      <c r="J4132" s="163"/>
    </row>
    <row r="4133" spans="5:10" x14ac:dyDescent="0.3">
      <c r="E4133" s="162"/>
      <c r="F4133" s="1"/>
      <c r="G4133" s="163"/>
      <c r="H4133" s="1"/>
      <c r="I4133" s="3"/>
      <c r="J4133" s="163"/>
    </row>
    <row r="4134" spans="5:10" x14ac:dyDescent="0.3">
      <c r="E4134" s="162"/>
      <c r="F4134" s="1"/>
      <c r="G4134" s="163"/>
      <c r="H4134" s="1"/>
      <c r="I4134" s="3"/>
      <c r="J4134" s="163"/>
    </row>
    <row r="4135" spans="5:10" x14ac:dyDescent="0.3">
      <c r="E4135" s="162"/>
      <c r="F4135" s="1"/>
      <c r="G4135" s="163"/>
      <c r="H4135" s="1"/>
      <c r="I4135" s="3"/>
      <c r="J4135" s="163"/>
    </row>
    <row r="4136" spans="5:10" x14ac:dyDescent="0.3">
      <c r="E4136" s="162"/>
      <c r="F4136" s="1"/>
      <c r="G4136" s="163"/>
      <c r="H4136" s="1"/>
      <c r="I4136" s="3"/>
      <c r="J4136" s="163"/>
    </row>
    <row r="4137" spans="5:10" x14ac:dyDescent="0.3">
      <c r="E4137" s="162"/>
      <c r="F4137" s="1"/>
      <c r="G4137" s="163"/>
      <c r="H4137" s="1"/>
      <c r="I4137" s="3"/>
      <c r="J4137" s="163"/>
    </row>
    <row r="4138" spans="5:10" x14ac:dyDescent="0.3">
      <c r="E4138" s="162"/>
      <c r="F4138" s="1"/>
      <c r="G4138" s="163"/>
      <c r="H4138" s="1"/>
      <c r="I4138" s="3"/>
      <c r="J4138" s="163"/>
    </row>
    <row r="4139" spans="5:10" x14ac:dyDescent="0.3">
      <c r="E4139" s="162"/>
      <c r="F4139" s="1"/>
      <c r="G4139" s="163"/>
      <c r="H4139" s="1"/>
      <c r="I4139" s="3"/>
      <c r="J4139" s="163"/>
    </row>
    <row r="4140" spans="5:10" x14ac:dyDescent="0.3">
      <c r="E4140" s="162"/>
      <c r="F4140" s="1"/>
      <c r="G4140" s="163"/>
      <c r="H4140" s="1"/>
      <c r="I4140" s="3"/>
      <c r="J4140" s="163"/>
    </row>
    <row r="4141" spans="5:10" x14ac:dyDescent="0.3">
      <c r="E4141" s="162"/>
      <c r="F4141" s="1"/>
      <c r="G4141" s="163"/>
      <c r="H4141" s="1"/>
      <c r="I4141" s="3"/>
      <c r="J4141" s="163"/>
    </row>
    <row r="4142" spans="5:10" x14ac:dyDescent="0.3">
      <c r="E4142" s="162"/>
      <c r="F4142" s="1"/>
      <c r="G4142" s="163"/>
      <c r="H4142" s="1"/>
      <c r="I4142" s="3"/>
      <c r="J4142" s="163"/>
    </row>
    <row r="4143" spans="5:10" x14ac:dyDescent="0.3">
      <c r="E4143" s="162"/>
      <c r="F4143" s="1"/>
      <c r="G4143" s="163"/>
      <c r="H4143" s="1"/>
      <c r="I4143" s="3"/>
      <c r="J4143" s="163"/>
    </row>
    <row r="4144" spans="5:10" x14ac:dyDescent="0.3">
      <c r="E4144" s="162"/>
      <c r="F4144" s="1"/>
      <c r="G4144" s="163"/>
      <c r="H4144" s="1"/>
      <c r="I4144" s="3"/>
      <c r="J4144" s="163"/>
    </row>
    <row r="4145" spans="5:10" x14ac:dyDescent="0.3">
      <c r="E4145" s="162"/>
      <c r="F4145" s="1"/>
      <c r="G4145" s="163"/>
      <c r="H4145" s="1"/>
      <c r="I4145" s="3"/>
      <c r="J4145" s="163"/>
    </row>
    <row r="4146" spans="5:10" x14ac:dyDescent="0.3">
      <c r="E4146" s="162"/>
      <c r="F4146" s="1"/>
      <c r="G4146" s="163"/>
      <c r="H4146" s="1"/>
      <c r="I4146" s="3"/>
      <c r="J4146" s="163"/>
    </row>
    <row r="4147" spans="5:10" x14ac:dyDescent="0.3">
      <c r="E4147" s="162"/>
      <c r="F4147" s="1"/>
      <c r="G4147" s="163"/>
      <c r="H4147" s="1"/>
      <c r="I4147" s="3"/>
      <c r="J4147" s="163"/>
    </row>
    <row r="4148" spans="5:10" x14ac:dyDescent="0.3">
      <c r="E4148" s="162"/>
      <c r="F4148" s="1"/>
      <c r="G4148" s="163"/>
      <c r="H4148" s="1"/>
      <c r="I4148" s="3"/>
      <c r="J4148" s="163"/>
    </row>
    <row r="4149" spans="5:10" x14ac:dyDescent="0.3">
      <c r="E4149" s="162"/>
      <c r="F4149" s="1"/>
      <c r="G4149" s="163"/>
      <c r="H4149" s="1"/>
      <c r="I4149" s="3"/>
      <c r="J4149" s="163"/>
    </row>
    <row r="4150" spans="5:10" x14ac:dyDescent="0.3">
      <c r="E4150" s="162"/>
      <c r="F4150" s="1"/>
      <c r="G4150" s="163"/>
      <c r="H4150" s="1"/>
      <c r="I4150" s="3"/>
      <c r="J4150" s="163"/>
    </row>
    <row r="4151" spans="5:10" x14ac:dyDescent="0.3">
      <c r="E4151" s="162"/>
      <c r="F4151" s="1"/>
      <c r="G4151" s="163"/>
      <c r="H4151" s="1"/>
      <c r="I4151" s="3"/>
      <c r="J4151" s="163"/>
    </row>
    <row r="4152" spans="5:10" x14ac:dyDescent="0.3">
      <c r="E4152" s="162"/>
      <c r="F4152" s="1"/>
      <c r="G4152" s="163"/>
      <c r="H4152" s="1"/>
      <c r="I4152" s="3"/>
      <c r="J4152" s="163"/>
    </row>
    <row r="4153" spans="5:10" x14ac:dyDescent="0.3">
      <c r="E4153" s="162"/>
      <c r="F4153" s="1"/>
      <c r="G4153" s="163"/>
      <c r="H4153" s="1"/>
      <c r="I4153" s="3"/>
      <c r="J4153" s="163"/>
    </row>
    <row r="4154" spans="5:10" x14ac:dyDescent="0.3">
      <c r="E4154" s="162"/>
      <c r="F4154" s="1"/>
      <c r="G4154" s="163"/>
      <c r="H4154" s="1"/>
      <c r="I4154" s="3"/>
      <c r="J4154" s="163"/>
    </row>
    <row r="4155" spans="5:10" x14ac:dyDescent="0.3">
      <c r="E4155" s="162"/>
      <c r="F4155" s="1"/>
      <c r="G4155" s="163"/>
      <c r="H4155" s="1"/>
      <c r="I4155" s="3"/>
      <c r="J4155" s="163"/>
    </row>
    <row r="4156" spans="5:10" x14ac:dyDescent="0.3">
      <c r="E4156" s="162"/>
      <c r="F4156" s="1"/>
      <c r="G4156" s="163"/>
      <c r="H4156" s="1"/>
      <c r="I4156" s="3"/>
      <c r="J4156" s="163"/>
    </row>
    <row r="4157" spans="5:10" x14ac:dyDescent="0.3">
      <c r="E4157" s="162"/>
      <c r="F4157" s="1"/>
      <c r="G4157" s="163"/>
      <c r="H4157" s="1"/>
      <c r="I4157" s="3"/>
      <c r="J4157" s="163"/>
    </row>
    <row r="4158" spans="5:10" x14ac:dyDescent="0.3">
      <c r="E4158" s="162"/>
      <c r="F4158" s="1"/>
      <c r="G4158" s="163"/>
      <c r="H4158" s="1"/>
      <c r="I4158" s="3"/>
      <c r="J4158" s="163"/>
    </row>
    <row r="4159" spans="5:10" x14ac:dyDescent="0.3">
      <c r="E4159" s="162"/>
      <c r="F4159" s="1"/>
      <c r="G4159" s="163"/>
      <c r="H4159" s="1"/>
      <c r="I4159" s="3"/>
      <c r="J4159" s="163"/>
    </row>
    <row r="4160" spans="5:10" x14ac:dyDescent="0.3">
      <c r="E4160" s="162"/>
      <c r="F4160" s="1"/>
      <c r="G4160" s="163"/>
      <c r="H4160" s="1"/>
      <c r="I4160" s="3"/>
      <c r="J4160" s="163"/>
    </row>
    <row r="4161" spans="5:10" x14ac:dyDescent="0.3">
      <c r="E4161" s="162"/>
      <c r="F4161" s="1"/>
      <c r="G4161" s="163"/>
      <c r="H4161" s="1"/>
      <c r="I4161" s="3"/>
      <c r="J4161" s="163"/>
    </row>
    <row r="4162" spans="5:10" x14ac:dyDescent="0.3">
      <c r="E4162" s="162"/>
      <c r="F4162" s="1"/>
      <c r="G4162" s="163"/>
      <c r="H4162" s="1"/>
      <c r="I4162" s="3"/>
      <c r="J4162" s="163"/>
    </row>
    <row r="4163" spans="5:10" x14ac:dyDescent="0.3">
      <c r="E4163" s="162"/>
      <c r="F4163" s="1"/>
      <c r="G4163" s="163"/>
      <c r="H4163" s="1"/>
      <c r="I4163" s="3"/>
      <c r="J4163" s="163"/>
    </row>
    <row r="4164" spans="5:10" x14ac:dyDescent="0.3">
      <c r="E4164" s="162"/>
      <c r="F4164" s="1"/>
      <c r="G4164" s="163"/>
      <c r="H4164" s="1"/>
      <c r="I4164" s="3"/>
      <c r="J4164" s="163"/>
    </row>
    <row r="4165" spans="5:10" x14ac:dyDescent="0.3">
      <c r="E4165" s="162"/>
      <c r="F4165" s="1"/>
      <c r="G4165" s="163"/>
      <c r="H4165" s="1"/>
      <c r="I4165" s="3"/>
      <c r="J4165" s="163"/>
    </row>
    <row r="4166" spans="5:10" x14ac:dyDescent="0.3">
      <c r="E4166" s="162"/>
      <c r="F4166" s="1"/>
      <c r="G4166" s="163"/>
      <c r="H4166" s="1"/>
      <c r="I4166" s="3"/>
      <c r="J4166" s="163"/>
    </row>
    <row r="4167" spans="5:10" x14ac:dyDescent="0.3">
      <c r="E4167" s="162"/>
      <c r="F4167" s="1"/>
      <c r="G4167" s="163"/>
      <c r="H4167" s="1"/>
      <c r="I4167" s="3"/>
      <c r="J4167" s="163"/>
    </row>
    <row r="4168" spans="5:10" x14ac:dyDescent="0.3">
      <c r="E4168" s="162"/>
      <c r="F4168" s="1"/>
      <c r="G4168" s="163"/>
      <c r="H4168" s="1"/>
      <c r="I4168" s="3"/>
      <c r="J4168" s="163"/>
    </row>
    <row r="4169" spans="5:10" x14ac:dyDescent="0.3">
      <c r="E4169" s="162"/>
      <c r="F4169" s="1"/>
      <c r="G4169" s="163"/>
      <c r="H4169" s="1"/>
      <c r="I4169" s="3"/>
      <c r="J4169" s="163"/>
    </row>
    <row r="4170" spans="5:10" x14ac:dyDescent="0.3">
      <c r="E4170" s="162"/>
      <c r="F4170" s="1"/>
      <c r="G4170" s="163"/>
      <c r="H4170" s="1"/>
      <c r="I4170" s="3"/>
      <c r="J4170" s="163"/>
    </row>
    <row r="4171" spans="5:10" x14ac:dyDescent="0.3">
      <c r="E4171" s="162"/>
      <c r="F4171" s="1"/>
      <c r="G4171" s="163"/>
      <c r="H4171" s="1"/>
      <c r="I4171" s="3"/>
      <c r="J4171" s="163"/>
    </row>
    <row r="4172" spans="5:10" x14ac:dyDescent="0.3">
      <c r="E4172" s="162"/>
      <c r="F4172" s="1"/>
      <c r="G4172" s="163"/>
      <c r="H4172" s="1"/>
      <c r="I4172" s="3"/>
      <c r="J4172" s="163"/>
    </row>
    <row r="4173" spans="5:10" x14ac:dyDescent="0.3">
      <c r="E4173" s="162"/>
      <c r="F4173" s="1"/>
      <c r="G4173" s="163"/>
      <c r="H4173" s="1"/>
      <c r="I4173" s="3"/>
      <c r="J4173" s="163"/>
    </row>
    <row r="4174" spans="5:10" x14ac:dyDescent="0.3">
      <c r="E4174" s="162"/>
      <c r="F4174" s="1"/>
      <c r="G4174" s="163"/>
      <c r="H4174" s="1"/>
      <c r="I4174" s="3"/>
      <c r="J4174" s="163"/>
    </row>
    <row r="4175" spans="5:10" x14ac:dyDescent="0.3">
      <c r="E4175" s="162"/>
      <c r="F4175" s="1"/>
      <c r="G4175" s="163"/>
      <c r="H4175" s="1"/>
      <c r="I4175" s="3"/>
      <c r="J4175" s="163"/>
    </row>
    <row r="4176" spans="5:10" x14ac:dyDescent="0.3">
      <c r="E4176" s="162"/>
      <c r="F4176" s="1"/>
      <c r="G4176" s="163"/>
      <c r="H4176" s="1"/>
      <c r="I4176" s="3"/>
      <c r="J4176" s="163"/>
    </row>
    <row r="4177" spans="5:10" x14ac:dyDescent="0.3">
      <c r="E4177" s="162"/>
      <c r="F4177" s="1"/>
      <c r="G4177" s="163"/>
      <c r="H4177" s="1"/>
      <c r="I4177" s="3"/>
      <c r="J4177" s="163"/>
    </row>
    <row r="4178" spans="5:10" x14ac:dyDescent="0.3">
      <c r="E4178" s="162"/>
      <c r="F4178" s="1"/>
      <c r="G4178" s="163"/>
      <c r="H4178" s="1"/>
      <c r="I4178" s="3"/>
      <c r="J4178" s="163"/>
    </row>
    <row r="4179" spans="5:10" x14ac:dyDescent="0.3">
      <c r="E4179" s="162"/>
      <c r="F4179" s="1"/>
      <c r="G4179" s="163"/>
      <c r="H4179" s="1"/>
      <c r="I4179" s="3"/>
      <c r="J4179" s="163"/>
    </row>
    <row r="4180" spans="5:10" x14ac:dyDescent="0.3">
      <c r="E4180" s="162"/>
      <c r="F4180" s="1"/>
      <c r="G4180" s="163"/>
      <c r="H4180" s="1"/>
      <c r="I4180" s="3"/>
      <c r="J4180" s="163"/>
    </row>
    <row r="4181" spans="5:10" x14ac:dyDescent="0.3">
      <c r="E4181" s="162"/>
      <c r="F4181" s="1"/>
      <c r="G4181" s="163"/>
      <c r="H4181" s="1"/>
      <c r="I4181" s="3"/>
      <c r="J4181" s="163"/>
    </row>
    <row r="4182" spans="5:10" x14ac:dyDescent="0.3">
      <c r="E4182" s="162"/>
      <c r="F4182" s="1"/>
      <c r="G4182" s="163"/>
      <c r="H4182" s="1"/>
      <c r="I4182" s="3"/>
      <c r="J4182" s="163"/>
    </row>
    <row r="4183" spans="5:10" x14ac:dyDescent="0.3">
      <c r="E4183" s="162"/>
      <c r="F4183" s="1"/>
      <c r="G4183" s="163"/>
      <c r="H4183" s="1"/>
      <c r="I4183" s="3"/>
      <c r="J4183" s="163"/>
    </row>
    <row r="4184" spans="5:10" x14ac:dyDescent="0.3">
      <c r="E4184" s="162"/>
      <c r="F4184" s="1"/>
      <c r="G4184" s="163"/>
      <c r="H4184" s="1"/>
      <c r="I4184" s="3"/>
      <c r="J4184" s="163"/>
    </row>
    <row r="4185" spans="5:10" x14ac:dyDescent="0.3">
      <c r="E4185" s="162"/>
      <c r="F4185" s="1"/>
      <c r="G4185" s="163"/>
      <c r="H4185" s="1"/>
      <c r="I4185" s="3"/>
      <c r="J4185" s="163"/>
    </row>
    <row r="4186" spans="5:10" x14ac:dyDescent="0.3">
      <c r="E4186" s="162"/>
      <c r="F4186" s="1"/>
      <c r="G4186" s="163"/>
      <c r="H4186" s="1"/>
      <c r="I4186" s="3"/>
      <c r="J4186" s="163"/>
    </row>
    <row r="4187" spans="5:10" x14ac:dyDescent="0.3">
      <c r="E4187" s="162"/>
      <c r="F4187" s="1"/>
      <c r="G4187" s="163"/>
      <c r="H4187" s="1"/>
      <c r="I4187" s="3"/>
      <c r="J4187" s="163"/>
    </row>
    <row r="4188" spans="5:10" x14ac:dyDescent="0.3">
      <c r="E4188" s="162"/>
      <c r="F4188" s="1"/>
      <c r="G4188" s="163"/>
      <c r="H4188" s="1"/>
      <c r="I4188" s="3"/>
      <c r="J4188" s="163"/>
    </row>
    <row r="4189" spans="5:10" x14ac:dyDescent="0.3">
      <c r="E4189" s="162"/>
      <c r="F4189" s="1"/>
      <c r="G4189" s="163"/>
      <c r="H4189" s="1"/>
      <c r="I4189" s="3"/>
      <c r="J4189" s="163"/>
    </row>
    <row r="4190" spans="5:10" x14ac:dyDescent="0.3">
      <c r="E4190" s="162"/>
      <c r="F4190" s="1"/>
      <c r="G4190" s="163"/>
      <c r="H4190" s="1"/>
      <c r="I4190" s="3"/>
      <c r="J4190" s="163"/>
    </row>
    <row r="4191" spans="5:10" x14ac:dyDescent="0.3">
      <c r="E4191" s="162"/>
      <c r="F4191" s="1"/>
      <c r="G4191" s="163"/>
      <c r="H4191" s="1"/>
      <c r="I4191" s="3"/>
      <c r="J4191" s="163"/>
    </row>
    <row r="4192" spans="5:10" x14ac:dyDescent="0.3">
      <c r="E4192" s="162"/>
      <c r="F4192" s="1"/>
      <c r="G4192" s="163"/>
      <c r="H4192" s="1"/>
      <c r="I4192" s="3"/>
      <c r="J4192" s="163"/>
    </row>
    <row r="4193" spans="5:10" x14ac:dyDescent="0.3">
      <c r="E4193" s="162"/>
      <c r="F4193" s="1"/>
      <c r="G4193" s="163"/>
      <c r="H4193" s="1"/>
      <c r="I4193" s="3"/>
      <c r="J4193" s="163"/>
    </row>
    <row r="4194" spans="5:10" x14ac:dyDescent="0.3">
      <c r="E4194" s="162"/>
      <c r="F4194" s="1"/>
      <c r="G4194" s="163"/>
      <c r="H4194" s="1"/>
      <c r="I4194" s="3"/>
      <c r="J4194" s="163"/>
    </row>
    <row r="4195" spans="5:10" x14ac:dyDescent="0.3">
      <c r="E4195" s="162"/>
      <c r="F4195" s="1"/>
      <c r="G4195" s="163"/>
      <c r="H4195" s="1"/>
      <c r="I4195" s="3"/>
      <c r="J4195" s="163"/>
    </row>
    <row r="4196" spans="5:10" x14ac:dyDescent="0.3">
      <c r="E4196" s="162"/>
      <c r="F4196" s="1"/>
      <c r="G4196" s="163"/>
      <c r="H4196" s="1"/>
      <c r="I4196" s="3"/>
      <c r="J4196" s="163"/>
    </row>
    <row r="4197" spans="5:10" x14ac:dyDescent="0.3">
      <c r="E4197" s="162"/>
      <c r="F4197" s="1"/>
      <c r="G4197" s="163"/>
      <c r="H4197" s="1"/>
      <c r="I4197" s="3"/>
      <c r="J4197" s="163"/>
    </row>
    <row r="4198" spans="5:10" x14ac:dyDescent="0.3">
      <c r="E4198" s="162"/>
      <c r="F4198" s="1"/>
      <c r="G4198" s="163"/>
      <c r="H4198" s="1"/>
      <c r="I4198" s="3"/>
      <c r="J4198" s="163"/>
    </row>
    <row r="4199" spans="5:10" x14ac:dyDescent="0.3">
      <c r="E4199" s="162"/>
      <c r="F4199" s="1"/>
      <c r="G4199" s="163"/>
      <c r="H4199" s="1"/>
      <c r="I4199" s="3"/>
      <c r="J4199" s="163"/>
    </row>
    <row r="4200" spans="5:10" x14ac:dyDescent="0.3">
      <c r="E4200" s="162"/>
      <c r="F4200" s="1"/>
      <c r="G4200" s="163"/>
      <c r="H4200" s="1"/>
      <c r="I4200" s="3"/>
      <c r="J4200" s="163"/>
    </row>
    <row r="4201" spans="5:10" x14ac:dyDescent="0.3">
      <c r="E4201" s="162"/>
      <c r="F4201" s="1"/>
      <c r="G4201" s="163"/>
      <c r="H4201" s="1"/>
      <c r="I4201" s="3"/>
      <c r="J4201" s="163"/>
    </row>
    <row r="4202" spans="5:10" x14ac:dyDescent="0.3">
      <c r="E4202" s="162"/>
      <c r="F4202" s="1"/>
      <c r="G4202" s="163"/>
      <c r="H4202" s="1"/>
      <c r="I4202" s="3"/>
      <c r="J4202" s="163"/>
    </row>
    <row r="4203" spans="5:10" x14ac:dyDescent="0.3">
      <c r="E4203" s="162"/>
      <c r="F4203" s="1"/>
      <c r="G4203" s="163"/>
      <c r="H4203" s="1"/>
      <c r="I4203" s="3"/>
      <c r="J4203" s="163"/>
    </row>
    <row r="4204" spans="5:10" x14ac:dyDescent="0.3">
      <c r="E4204" s="162"/>
      <c r="F4204" s="1"/>
      <c r="G4204" s="163"/>
      <c r="H4204" s="1"/>
      <c r="I4204" s="3"/>
      <c r="J4204" s="163"/>
    </row>
    <row r="4205" spans="5:10" x14ac:dyDescent="0.3">
      <c r="E4205" s="162"/>
      <c r="F4205" s="1"/>
      <c r="G4205" s="163"/>
      <c r="H4205" s="1"/>
      <c r="I4205" s="3"/>
      <c r="J4205" s="163"/>
    </row>
    <row r="4206" spans="5:10" x14ac:dyDescent="0.3">
      <c r="E4206" s="162"/>
      <c r="F4206" s="1"/>
      <c r="G4206" s="163"/>
      <c r="H4206" s="1"/>
      <c r="I4206" s="3"/>
      <c r="J4206" s="163"/>
    </row>
    <row r="4207" spans="5:10" x14ac:dyDescent="0.3">
      <c r="E4207" s="162"/>
      <c r="F4207" s="1"/>
      <c r="G4207" s="163"/>
      <c r="H4207" s="1"/>
      <c r="I4207" s="3"/>
      <c r="J4207" s="163"/>
    </row>
    <row r="4208" spans="5:10" x14ac:dyDescent="0.3">
      <c r="E4208" s="162"/>
      <c r="F4208" s="1"/>
      <c r="G4208" s="163"/>
      <c r="H4208" s="1"/>
      <c r="I4208" s="3"/>
      <c r="J4208" s="163"/>
    </row>
    <row r="4209" spans="5:10" x14ac:dyDescent="0.3">
      <c r="E4209" s="162"/>
      <c r="F4209" s="1"/>
      <c r="G4209" s="163"/>
      <c r="H4209" s="1"/>
      <c r="I4209" s="3"/>
      <c r="J4209" s="163"/>
    </row>
    <row r="4210" spans="5:10" x14ac:dyDescent="0.3">
      <c r="E4210" s="162"/>
      <c r="F4210" s="1"/>
      <c r="G4210" s="163"/>
      <c r="H4210" s="1"/>
      <c r="I4210" s="3"/>
      <c r="J4210" s="163"/>
    </row>
    <row r="4211" spans="5:10" x14ac:dyDescent="0.3">
      <c r="E4211" s="162"/>
      <c r="F4211" s="1"/>
      <c r="G4211" s="163"/>
      <c r="H4211" s="1"/>
      <c r="I4211" s="3"/>
      <c r="J4211" s="163"/>
    </row>
    <row r="4212" spans="5:10" x14ac:dyDescent="0.3">
      <c r="E4212" s="162"/>
      <c r="F4212" s="1"/>
      <c r="G4212" s="163"/>
      <c r="H4212" s="1"/>
      <c r="I4212" s="3"/>
      <c r="J4212" s="163"/>
    </row>
    <row r="4213" spans="5:10" x14ac:dyDescent="0.3">
      <c r="E4213" s="162"/>
      <c r="F4213" s="1"/>
      <c r="G4213" s="163"/>
      <c r="H4213" s="1"/>
      <c r="I4213" s="3"/>
      <c r="J4213" s="163"/>
    </row>
    <row r="4214" spans="5:10" x14ac:dyDescent="0.3">
      <c r="E4214" s="162"/>
      <c r="F4214" s="1"/>
      <c r="G4214" s="163"/>
      <c r="H4214" s="1"/>
      <c r="I4214" s="3"/>
      <c r="J4214" s="163"/>
    </row>
    <row r="4215" spans="5:10" x14ac:dyDescent="0.3">
      <c r="E4215" s="162"/>
      <c r="F4215" s="1"/>
      <c r="G4215" s="163"/>
      <c r="H4215" s="1"/>
      <c r="I4215" s="3"/>
      <c r="J4215" s="163"/>
    </row>
    <row r="4216" spans="5:10" x14ac:dyDescent="0.3">
      <c r="E4216" s="162"/>
      <c r="F4216" s="1"/>
      <c r="G4216" s="163"/>
      <c r="H4216" s="1"/>
      <c r="I4216" s="3"/>
      <c r="J4216" s="163"/>
    </row>
    <row r="4217" spans="5:10" x14ac:dyDescent="0.3">
      <c r="E4217" s="162"/>
      <c r="F4217" s="1"/>
      <c r="G4217" s="163"/>
      <c r="H4217" s="1"/>
      <c r="I4217" s="3"/>
      <c r="J4217" s="163"/>
    </row>
    <row r="4218" spans="5:10" x14ac:dyDescent="0.3">
      <c r="E4218" s="162"/>
      <c r="F4218" s="1"/>
      <c r="G4218" s="163"/>
      <c r="H4218" s="1"/>
      <c r="I4218" s="3"/>
      <c r="J4218" s="163"/>
    </row>
    <row r="4219" spans="5:10" x14ac:dyDescent="0.3">
      <c r="E4219" s="162"/>
      <c r="F4219" s="1"/>
      <c r="G4219" s="163"/>
      <c r="H4219" s="1"/>
      <c r="I4219" s="3"/>
      <c r="J4219" s="163"/>
    </row>
    <row r="4220" spans="5:10" x14ac:dyDescent="0.3">
      <c r="E4220" s="162"/>
      <c r="F4220" s="1"/>
      <c r="G4220" s="163"/>
      <c r="H4220" s="1"/>
      <c r="I4220" s="3"/>
      <c r="J4220" s="163"/>
    </row>
    <row r="4221" spans="5:10" x14ac:dyDescent="0.3">
      <c r="E4221" s="162"/>
      <c r="F4221" s="1"/>
      <c r="G4221" s="163"/>
      <c r="H4221" s="1"/>
      <c r="I4221" s="3"/>
      <c r="J4221" s="163"/>
    </row>
    <row r="4222" spans="5:10" x14ac:dyDescent="0.3">
      <c r="E4222" s="162"/>
      <c r="F4222" s="1"/>
      <c r="G4222" s="163"/>
      <c r="H4222" s="1"/>
      <c r="I4222" s="3"/>
      <c r="J4222" s="163"/>
    </row>
    <row r="4223" spans="5:10" x14ac:dyDescent="0.3">
      <c r="E4223" s="162"/>
      <c r="F4223" s="1"/>
      <c r="G4223" s="163"/>
      <c r="H4223" s="1"/>
      <c r="I4223" s="3"/>
      <c r="J4223" s="163"/>
    </row>
    <row r="4224" spans="5:10" x14ac:dyDescent="0.3">
      <c r="E4224" s="162"/>
      <c r="F4224" s="1"/>
      <c r="G4224" s="163"/>
      <c r="H4224" s="1"/>
      <c r="I4224" s="3"/>
      <c r="J4224" s="163"/>
    </row>
    <row r="4225" spans="5:10" x14ac:dyDescent="0.3">
      <c r="E4225" s="162"/>
      <c r="F4225" s="1"/>
      <c r="G4225" s="163"/>
      <c r="H4225" s="1"/>
      <c r="I4225" s="3"/>
      <c r="J4225" s="163"/>
    </row>
    <row r="4226" spans="5:10" x14ac:dyDescent="0.3">
      <c r="E4226" s="162"/>
      <c r="F4226" s="1"/>
      <c r="G4226" s="163"/>
      <c r="H4226" s="1"/>
      <c r="I4226" s="3"/>
      <c r="J4226" s="163"/>
    </row>
    <row r="4227" spans="5:10" x14ac:dyDescent="0.3">
      <c r="E4227" s="162"/>
      <c r="F4227" s="1"/>
      <c r="G4227" s="163"/>
      <c r="H4227" s="1"/>
      <c r="I4227" s="3"/>
      <c r="J4227" s="163"/>
    </row>
    <row r="4228" spans="5:10" x14ac:dyDescent="0.3">
      <c r="E4228" s="162"/>
      <c r="F4228" s="1"/>
      <c r="G4228" s="163"/>
      <c r="H4228" s="1"/>
      <c r="I4228" s="3"/>
      <c r="J4228" s="163"/>
    </row>
    <row r="4229" spans="5:10" x14ac:dyDescent="0.3">
      <c r="E4229" s="162"/>
      <c r="F4229" s="1"/>
      <c r="G4229" s="163"/>
      <c r="H4229" s="1"/>
      <c r="I4229" s="3"/>
      <c r="J4229" s="163"/>
    </row>
    <row r="4230" spans="5:10" x14ac:dyDescent="0.3">
      <c r="E4230" s="162"/>
      <c r="F4230" s="1"/>
      <c r="G4230" s="163"/>
      <c r="H4230" s="1"/>
      <c r="I4230" s="3"/>
      <c r="J4230" s="163"/>
    </row>
    <row r="4231" spans="5:10" x14ac:dyDescent="0.3">
      <c r="E4231" s="162"/>
      <c r="F4231" s="1"/>
      <c r="G4231" s="163"/>
      <c r="H4231" s="1"/>
      <c r="I4231" s="3"/>
      <c r="J4231" s="163"/>
    </row>
    <row r="4232" spans="5:10" x14ac:dyDescent="0.3">
      <c r="E4232" s="162"/>
      <c r="F4232" s="1"/>
      <c r="G4232" s="163"/>
      <c r="H4232" s="1"/>
      <c r="I4232" s="3"/>
      <c r="J4232" s="163"/>
    </row>
    <row r="4233" spans="5:10" x14ac:dyDescent="0.3">
      <c r="E4233" s="162"/>
      <c r="F4233" s="1"/>
      <c r="G4233" s="163"/>
      <c r="H4233" s="1"/>
      <c r="I4233" s="3"/>
      <c r="J4233" s="163"/>
    </row>
    <row r="4234" spans="5:10" x14ac:dyDescent="0.3">
      <c r="E4234" s="162"/>
      <c r="F4234" s="1"/>
      <c r="G4234" s="163"/>
      <c r="H4234" s="1"/>
      <c r="I4234" s="3"/>
      <c r="J4234" s="163"/>
    </row>
    <row r="4235" spans="5:10" x14ac:dyDescent="0.3">
      <c r="E4235" s="162"/>
      <c r="F4235" s="1"/>
      <c r="G4235" s="163"/>
      <c r="H4235" s="1"/>
      <c r="I4235" s="3"/>
      <c r="J4235" s="163"/>
    </row>
    <row r="4236" spans="5:10" x14ac:dyDescent="0.3">
      <c r="E4236" s="162"/>
      <c r="F4236" s="1"/>
      <c r="G4236" s="163"/>
      <c r="H4236" s="1"/>
      <c r="I4236" s="3"/>
      <c r="J4236" s="163"/>
    </row>
    <row r="4237" spans="5:10" x14ac:dyDescent="0.3">
      <c r="E4237" s="162"/>
      <c r="F4237" s="1"/>
      <c r="G4237" s="163"/>
      <c r="H4237" s="1"/>
      <c r="I4237" s="3"/>
      <c r="J4237" s="163"/>
    </row>
    <row r="4238" spans="5:10" x14ac:dyDescent="0.3">
      <c r="E4238" s="162"/>
      <c r="F4238" s="1"/>
      <c r="G4238" s="163"/>
      <c r="H4238" s="1"/>
      <c r="I4238" s="3"/>
      <c r="J4238" s="163"/>
    </row>
    <row r="4239" spans="5:10" x14ac:dyDescent="0.3">
      <c r="E4239" s="162"/>
      <c r="F4239" s="1"/>
      <c r="G4239" s="163"/>
      <c r="H4239" s="1"/>
      <c r="I4239" s="3"/>
      <c r="J4239" s="163"/>
    </row>
    <row r="4240" spans="5:10" x14ac:dyDescent="0.3">
      <c r="E4240" s="162"/>
      <c r="F4240" s="1"/>
      <c r="G4240" s="163"/>
      <c r="H4240" s="1"/>
      <c r="I4240" s="3"/>
      <c r="J4240" s="163"/>
    </row>
    <row r="4241" spans="5:10" x14ac:dyDescent="0.3">
      <c r="E4241" s="162"/>
      <c r="F4241" s="1"/>
      <c r="G4241" s="163"/>
      <c r="H4241" s="1"/>
      <c r="I4241" s="3"/>
      <c r="J4241" s="163"/>
    </row>
    <row r="4242" spans="5:10" x14ac:dyDescent="0.3">
      <c r="E4242" s="162"/>
      <c r="F4242" s="1"/>
      <c r="G4242" s="163"/>
      <c r="H4242" s="1"/>
      <c r="I4242" s="3"/>
      <c r="J4242" s="163"/>
    </row>
    <row r="4243" spans="5:10" x14ac:dyDescent="0.3">
      <c r="E4243" s="162"/>
      <c r="F4243" s="1"/>
      <c r="G4243" s="163"/>
      <c r="H4243" s="1"/>
      <c r="I4243" s="3"/>
      <c r="J4243" s="163"/>
    </row>
    <row r="4244" spans="5:10" x14ac:dyDescent="0.3">
      <c r="E4244" s="162"/>
      <c r="F4244" s="1"/>
      <c r="G4244" s="163"/>
      <c r="H4244" s="1"/>
      <c r="I4244" s="3"/>
      <c r="J4244" s="163"/>
    </row>
    <row r="4245" spans="5:10" x14ac:dyDescent="0.3">
      <c r="E4245" s="162"/>
      <c r="F4245" s="1"/>
      <c r="G4245" s="163"/>
      <c r="H4245" s="1"/>
      <c r="I4245" s="3"/>
      <c r="J4245" s="163"/>
    </row>
    <row r="4246" spans="5:10" x14ac:dyDescent="0.3">
      <c r="E4246" s="162"/>
      <c r="F4246" s="1"/>
      <c r="G4246" s="163"/>
      <c r="H4246" s="1"/>
      <c r="I4246" s="3"/>
      <c r="J4246" s="163"/>
    </row>
    <row r="4247" spans="5:10" x14ac:dyDescent="0.3">
      <c r="E4247" s="162"/>
      <c r="F4247" s="1"/>
      <c r="G4247" s="163"/>
      <c r="H4247" s="1"/>
      <c r="I4247" s="3"/>
      <c r="J4247" s="163"/>
    </row>
    <row r="4248" spans="5:10" x14ac:dyDescent="0.3">
      <c r="E4248" s="162"/>
      <c r="F4248" s="1"/>
      <c r="G4248" s="163"/>
      <c r="H4248" s="1"/>
      <c r="I4248" s="3"/>
      <c r="J4248" s="163"/>
    </row>
    <row r="4249" spans="5:10" x14ac:dyDescent="0.3">
      <c r="E4249" s="162"/>
      <c r="F4249" s="1"/>
      <c r="G4249" s="163"/>
      <c r="H4249" s="1"/>
      <c r="I4249" s="3"/>
      <c r="J4249" s="163"/>
    </row>
    <row r="4250" spans="5:10" x14ac:dyDescent="0.3">
      <c r="E4250" s="162"/>
      <c r="F4250" s="1"/>
      <c r="G4250" s="163"/>
      <c r="H4250" s="1"/>
      <c r="I4250" s="3"/>
      <c r="J4250" s="163"/>
    </row>
    <row r="4251" spans="5:10" x14ac:dyDescent="0.3">
      <c r="E4251" s="162"/>
      <c r="F4251" s="1"/>
      <c r="G4251" s="163"/>
      <c r="H4251" s="1"/>
      <c r="I4251" s="3"/>
      <c r="J4251" s="163"/>
    </row>
    <row r="4252" spans="5:10" x14ac:dyDescent="0.3">
      <c r="E4252" s="162"/>
      <c r="F4252" s="1"/>
      <c r="G4252" s="163"/>
      <c r="H4252" s="1"/>
      <c r="I4252" s="3"/>
      <c r="J4252" s="163"/>
    </row>
    <row r="4253" spans="5:10" x14ac:dyDescent="0.3">
      <c r="E4253" s="162"/>
      <c r="F4253" s="1"/>
      <c r="G4253" s="163"/>
      <c r="H4253" s="1"/>
      <c r="I4253" s="3"/>
      <c r="J4253" s="163"/>
    </row>
    <row r="4254" spans="5:10" x14ac:dyDescent="0.3">
      <c r="E4254" s="162"/>
      <c r="F4254" s="1"/>
      <c r="G4254" s="163"/>
      <c r="H4254" s="1"/>
      <c r="I4254" s="3"/>
      <c r="J4254" s="163"/>
    </row>
    <row r="4255" spans="5:10" x14ac:dyDescent="0.3">
      <c r="E4255" s="162"/>
      <c r="F4255" s="1"/>
      <c r="G4255" s="163"/>
      <c r="H4255" s="1"/>
      <c r="I4255" s="3"/>
      <c r="J4255" s="163"/>
    </row>
    <row r="4256" spans="5:10" x14ac:dyDescent="0.3">
      <c r="E4256" s="162"/>
      <c r="F4256" s="1"/>
      <c r="G4256" s="163"/>
      <c r="H4256" s="1"/>
      <c r="I4256" s="3"/>
      <c r="J4256" s="163"/>
    </row>
    <row r="4257" spans="5:10" x14ac:dyDescent="0.3">
      <c r="E4257" s="162"/>
      <c r="F4257" s="1"/>
      <c r="G4257" s="163"/>
      <c r="H4257" s="1"/>
      <c r="I4257" s="3"/>
      <c r="J4257" s="163"/>
    </row>
    <row r="4258" spans="5:10" x14ac:dyDescent="0.3">
      <c r="E4258" s="162"/>
      <c r="F4258" s="1"/>
      <c r="G4258" s="163"/>
      <c r="H4258" s="1"/>
      <c r="I4258" s="3"/>
      <c r="J4258" s="163"/>
    </row>
    <row r="4259" spans="5:10" x14ac:dyDescent="0.3">
      <c r="E4259" s="162"/>
      <c r="F4259" s="1"/>
      <c r="G4259" s="163"/>
      <c r="H4259" s="1"/>
      <c r="I4259" s="3"/>
      <c r="J4259" s="163"/>
    </row>
    <row r="4260" spans="5:10" x14ac:dyDescent="0.3">
      <c r="E4260" s="162"/>
      <c r="F4260" s="1"/>
      <c r="G4260" s="163"/>
      <c r="H4260" s="1"/>
      <c r="I4260" s="3"/>
      <c r="J4260" s="163"/>
    </row>
    <row r="4261" spans="5:10" x14ac:dyDescent="0.3">
      <c r="E4261" s="162"/>
      <c r="F4261" s="1"/>
      <c r="G4261" s="163"/>
      <c r="H4261" s="1"/>
      <c r="I4261" s="3"/>
      <c r="J4261" s="163"/>
    </row>
    <row r="4262" spans="5:10" x14ac:dyDescent="0.3">
      <c r="E4262" s="162"/>
      <c r="F4262" s="1"/>
      <c r="G4262" s="163"/>
      <c r="H4262" s="1"/>
      <c r="I4262" s="3"/>
      <c r="J4262" s="163"/>
    </row>
    <row r="4263" spans="5:10" x14ac:dyDescent="0.3">
      <c r="E4263" s="162"/>
      <c r="F4263" s="1"/>
      <c r="G4263" s="163"/>
      <c r="H4263" s="1"/>
      <c r="I4263" s="3"/>
      <c r="J4263" s="163"/>
    </row>
    <row r="4264" spans="5:10" x14ac:dyDescent="0.3">
      <c r="E4264" s="162"/>
      <c r="F4264" s="1"/>
      <c r="G4264" s="163"/>
      <c r="H4264" s="1"/>
      <c r="I4264" s="3"/>
      <c r="J4264" s="163"/>
    </row>
    <row r="4265" spans="5:10" x14ac:dyDescent="0.3">
      <c r="E4265" s="162"/>
      <c r="F4265" s="1"/>
      <c r="G4265" s="163"/>
      <c r="H4265" s="1"/>
      <c r="I4265" s="3"/>
      <c r="J4265" s="163"/>
    </row>
    <row r="4266" spans="5:10" x14ac:dyDescent="0.3">
      <c r="E4266" s="162"/>
      <c r="F4266" s="1"/>
      <c r="G4266" s="163"/>
      <c r="H4266" s="1"/>
      <c r="I4266" s="3"/>
      <c r="J4266" s="163"/>
    </row>
    <row r="4267" spans="5:10" x14ac:dyDescent="0.3">
      <c r="E4267" s="162"/>
      <c r="F4267" s="1"/>
      <c r="G4267" s="163"/>
      <c r="H4267" s="1"/>
      <c r="I4267" s="3"/>
      <c r="J4267" s="163"/>
    </row>
    <row r="4268" spans="5:10" x14ac:dyDescent="0.3">
      <c r="E4268" s="162"/>
      <c r="F4268" s="1"/>
      <c r="G4268" s="163"/>
      <c r="H4268" s="1"/>
      <c r="I4268" s="3"/>
      <c r="J4268" s="163"/>
    </row>
    <row r="4269" spans="5:10" x14ac:dyDescent="0.3">
      <c r="E4269" s="162"/>
      <c r="F4269" s="1"/>
      <c r="G4269" s="163"/>
      <c r="H4269" s="1"/>
      <c r="I4269" s="3"/>
      <c r="J4269" s="163"/>
    </row>
    <row r="4270" spans="5:10" x14ac:dyDescent="0.3">
      <c r="E4270" s="162"/>
      <c r="F4270" s="1"/>
      <c r="G4270" s="163"/>
      <c r="H4270" s="1"/>
      <c r="I4270" s="3"/>
      <c r="J4270" s="163"/>
    </row>
    <row r="4271" spans="5:10" x14ac:dyDescent="0.3">
      <c r="E4271" s="162"/>
      <c r="F4271" s="1"/>
      <c r="G4271" s="163"/>
      <c r="H4271" s="1"/>
      <c r="I4271" s="3"/>
      <c r="J4271" s="163"/>
    </row>
    <row r="4272" spans="5:10" x14ac:dyDescent="0.3">
      <c r="E4272" s="162"/>
      <c r="F4272" s="1"/>
      <c r="G4272" s="163"/>
      <c r="H4272" s="1"/>
      <c r="I4272" s="3"/>
      <c r="J4272" s="163"/>
    </row>
    <row r="4273" spans="5:10" x14ac:dyDescent="0.3">
      <c r="E4273" s="162"/>
      <c r="F4273" s="1"/>
      <c r="G4273" s="163"/>
      <c r="H4273" s="1"/>
      <c r="I4273" s="3"/>
      <c r="J4273" s="163"/>
    </row>
    <row r="4274" spans="5:10" x14ac:dyDescent="0.3">
      <c r="E4274" s="162"/>
      <c r="F4274" s="1"/>
      <c r="G4274" s="163"/>
      <c r="H4274" s="1"/>
      <c r="I4274" s="3"/>
      <c r="J4274" s="163"/>
    </row>
    <row r="4275" spans="5:10" x14ac:dyDescent="0.3">
      <c r="E4275" s="162"/>
      <c r="F4275" s="1"/>
      <c r="G4275" s="163"/>
      <c r="H4275" s="1"/>
      <c r="I4275" s="3"/>
      <c r="J4275" s="163"/>
    </row>
    <row r="4276" spans="5:10" x14ac:dyDescent="0.3">
      <c r="E4276" s="162"/>
      <c r="F4276" s="1"/>
      <c r="G4276" s="163"/>
      <c r="H4276" s="1"/>
      <c r="I4276" s="3"/>
      <c r="J4276" s="163"/>
    </row>
    <row r="4277" spans="5:10" x14ac:dyDescent="0.3">
      <c r="E4277" s="162"/>
      <c r="F4277" s="1"/>
      <c r="G4277" s="163"/>
      <c r="H4277" s="1"/>
      <c r="I4277" s="3"/>
      <c r="J4277" s="163"/>
    </row>
    <row r="4278" spans="5:10" x14ac:dyDescent="0.3">
      <c r="E4278" s="162"/>
      <c r="F4278" s="1"/>
      <c r="G4278" s="163"/>
      <c r="H4278" s="1"/>
      <c r="I4278" s="3"/>
      <c r="J4278" s="163"/>
    </row>
    <row r="4279" spans="5:10" x14ac:dyDescent="0.3">
      <c r="E4279" s="162"/>
      <c r="F4279" s="1"/>
      <c r="G4279" s="163"/>
      <c r="H4279" s="1"/>
      <c r="I4279" s="3"/>
      <c r="J4279" s="163"/>
    </row>
    <row r="4280" spans="5:10" x14ac:dyDescent="0.3">
      <c r="E4280" s="162"/>
      <c r="F4280" s="1"/>
      <c r="G4280" s="163"/>
      <c r="H4280" s="1"/>
      <c r="I4280" s="3"/>
      <c r="J4280" s="163"/>
    </row>
    <row r="4281" spans="5:10" x14ac:dyDescent="0.3">
      <c r="E4281" s="162"/>
      <c r="F4281" s="1"/>
      <c r="G4281" s="163"/>
      <c r="H4281" s="1"/>
      <c r="I4281" s="3"/>
      <c r="J4281" s="163"/>
    </row>
    <row r="4282" spans="5:10" x14ac:dyDescent="0.3">
      <c r="E4282" s="162"/>
      <c r="F4282" s="1"/>
      <c r="G4282" s="163"/>
      <c r="H4282" s="1"/>
      <c r="I4282" s="3"/>
      <c r="J4282" s="163"/>
    </row>
    <row r="4283" spans="5:10" x14ac:dyDescent="0.3">
      <c r="E4283" s="162"/>
      <c r="F4283" s="1"/>
      <c r="G4283" s="163"/>
      <c r="H4283" s="1"/>
      <c r="I4283" s="3"/>
      <c r="J4283" s="163"/>
    </row>
    <row r="4284" spans="5:10" x14ac:dyDescent="0.3">
      <c r="E4284" s="162"/>
      <c r="F4284" s="1"/>
      <c r="G4284" s="163"/>
      <c r="H4284" s="1"/>
      <c r="I4284" s="3"/>
      <c r="J4284" s="163"/>
    </row>
    <row r="4285" spans="5:10" x14ac:dyDescent="0.3">
      <c r="E4285" s="162"/>
      <c r="F4285" s="1"/>
      <c r="G4285" s="163"/>
      <c r="H4285" s="1"/>
      <c r="I4285" s="3"/>
      <c r="J4285" s="163"/>
    </row>
    <row r="4286" spans="5:10" x14ac:dyDescent="0.3">
      <c r="E4286" s="162"/>
      <c r="F4286" s="1"/>
      <c r="G4286" s="163"/>
      <c r="H4286" s="1"/>
      <c r="I4286" s="3"/>
      <c r="J4286" s="163"/>
    </row>
    <row r="4287" spans="5:10" x14ac:dyDescent="0.3">
      <c r="E4287" s="162"/>
      <c r="F4287" s="1"/>
      <c r="G4287" s="163"/>
      <c r="H4287" s="1"/>
      <c r="I4287" s="3"/>
      <c r="J4287" s="163"/>
    </row>
    <row r="4288" spans="5:10" x14ac:dyDescent="0.3">
      <c r="E4288" s="162"/>
      <c r="F4288" s="1"/>
      <c r="G4288" s="163"/>
      <c r="H4288" s="1"/>
      <c r="I4288" s="3"/>
      <c r="J4288" s="163"/>
    </row>
    <row r="4289" spans="5:10" x14ac:dyDescent="0.3">
      <c r="E4289" s="162"/>
      <c r="F4289" s="1"/>
      <c r="G4289" s="163"/>
      <c r="H4289" s="1"/>
      <c r="I4289" s="3"/>
      <c r="J4289" s="163"/>
    </row>
    <row r="4290" spans="5:10" x14ac:dyDescent="0.3">
      <c r="E4290" s="162"/>
      <c r="F4290" s="1"/>
      <c r="G4290" s="163"/>
      <c r="H4290" s="1"/>
      <c r="I4290" s="3"/>
      <c r="J4290" s="163"/>
    </row>
    <row r="4291" spans="5:10" x14ac:dyDescent="0.3">
      <c r="E4291" s="162"/>
      <c r="F4291" s="1"/>
      <c r="G4291" s="163"/>
      <c r="H4291" s="1"/>
      <c r="I4291" s="3"/>
      <c r="J4291" s="163"/>
    </row>
    <row r="4292" spans="5:10" x14ac:dyDescent="0.3">
      <c r="E4292" s="162"/>
      <c r="F4292" s="1"/>
      <c r="G4292" s="163"/>
      <c r="H4292" s="1"/>
      <c r="I4292" s="3"/>
      <c r="J4292" s="163"/>
    </row>
    <row r="4293" spans="5:10" x14ac:dyDescent="0.3">
      <c r="E4293" s="162"/>
      <c r="F4293" s="1"/>
      <c r="G4293" s="163"/>
      <c r="H4293" s="1"/>
      <c r="I4293" s="3"/>
      <c r="J4293" s="163"/>
    </row>
    <row r="4294" spans="5:10" x14ac:dyDescent="0.3">
      <c r="E4294" s="162"/>
      <c r="F4294" s="1"/>
      <c r="G4294" s="163"/>
      <c r="H4294" s="1"/>
      <c r="I4294" s="3"/>
      <c r="J4294" s="163"/>
    </row>
    <row r="4295" spans="5:10" x14ac:dyDescent="0.3">
      <c r="E4295" s="162"/>
      <c r="F4295" s="1"/>
      <c r="G4295" s="163"/>
      <c r="H4295" s="1"/>
      <c r="I4295" s="3"/>
      <c r="J4295" s="163"/>
    </row>
    <row r="4296" spans="5:10" x14ac:dyDescent="0.3">
      <c r="E4296" s="162"/>
      <c r="F4296" s="1"/>
      <c r="G4296" s="163"/>
      <c r="H4296" s="1"/>
      <c r="I4296" s="3"/>
      <c r="J4296" s="163"/>
    </row>
    <row r="4297" spans="5:10" x14ac:dyDescent="0.3">
      <c r="E4297" s="162"/>
      <c r="F4297" s="1"/>
      <c r="G4297" s="163"/>
      <c r="H4297" s="1"/>
      <c r="I4297" s="3"/>
      <c r="J4297" s="163"/>
    </row>
    <row r="4298" spans="5:10" x14ac:dyDescent="0.3">
      <c r="E4298" s="162"/>
      <c r="F4298" s="1"/>
      <c r="G4298" s="163"/>
      <c r="H4298" s="1"/>
      <c r="I4298" s="3"/>
      <c r="J4298" s="163"/>
    </row>
    <row r="4299" spans="5:10" x14ac:dyDescent="0.3">
      <c r="E4299" s="162"/>
      <c r="F4299" s="1"/>
      <c r="G4299" s="163"/>
      <c r="H4299" s="1"/>
      <c r="I4299" s="3"/>
      <c r="J4299" s="163"/>
    </row>
    <row r="4300" spans="5:10" x14ac:dyDescent="0.3">
      <c r="E4300" s="162"/>
      <c r="F4300" s="1"/>
      <c r="G4300" s="163"/>
      <c r="H4300" s="1"/>
      <c r="I4300" s="3"/>
      <c r="J4300" s="163"/>
    </row>
    <row r="4301" spans="5:10" x14ac:dyDescent="0.3">
      <c r="E4301" s="162"/>
      <c r="F4301" s="1"/>
      <c r="G4301" s="163"/>
      <c r="H4301" s="1"/>
      <c r="I4301" s="3"/>
      <c r="J4301" s="163"/>
    </row>
    <row r="4302" spans="5:10" x14ac:dyDescent="0.3">
      <c r="E4302" s="162"/>
      <c r="F4302" s="1"/>
      <c r="G4302" s="163"/>
      <c r="H4302" s="1"/>
      <c r="I4302" s="3"/>
      <c r="J4302" s="163"/>
    </row>
    <row r="4303" spans="5:10" x14ac:dyDescent="0.3">
      <c r="E4303" s="162"/>
      <c r="F4303" s="1"/>
      <c r="G4303" s="163"/>
      <c r="H4303" s="1"/>
      <c r="I4303" s="3"/>
      <c r="J4303" s="163"/>
    </row>
    <row r="4304" spans="5:10" x14ac:dyDescent="0.3">
      <c r="E4304" s="162"/>
      <c r="F4304" s="1"/>
      <c r="G4304" s="163"/>
      <c r="H4304" s="1"/>
      <c r="I4304" s="3"/>
      <c r="J4304" s="163"/>
    </row>
    <row r="4305" spans="5:10" x14ac:dyDescent="0.3">
      <c r="E4305" s="162"/>
      <c r="F4305" s="1"/>
      <c r="G4305" s="163"/>
      <c r="H4305" s="1"/>
      <c r="I4305" s="3"/>
      <c r="J4305" s="163"/>
    </row>
    <row r="4306" spans="5:10" x14ac:dyDescent="0.3">
      <c r="E4306" s="162"/>
      <c r="F4306" s="1"/>
      <c r="G4306" s="163"/>
      <c r="H4306" s="1"/>
      <c r="I4306" s="3"/>
      <c r="J4306" s="163"/>
    </row>
    <row r="4307" spans="5:10" x14ac:dyDescent="0.3">
      <c r="E4307" s="162"/>
      <c r="F4307" s="1"/>
      <c r="G4307" s="163"/>
      <c r="H4307" s="1"/>
      <c r="I4307" s="3"/>
      <c r="J4307" s="163"/>
    </row>
    <row r="4308" spans="5:10" x14ac:dyDescent="0.3">
      <c r="E4308" s="162"/>
      <c r="F4308" s="1"/>
      <c r="G4308" s="163"/>
      <c r="H4308" s="1"/>
      <c r="I4308" s="3"/>
      <c r="J4308" s="163"/>
    </row>
    <row r="4309" spans="5:10" x14ac:dyDescent="0.3">
      <c r="E4309" s="162"/>
      <c r="F4309" s="1"/>
      <c r="G4309" s="163"/>
      <c r="H4309" s="1"/>
      <c r="I4309" s="3"/>
      <c r="J4309" s="163"/>
    </row>
    <row r="4310" spans="5:10" x14ac:dyDescent="0.3">
      <c r="E4310" s="162"/>
      <c r="F4310" s="1"/>
      <c r="G4310" s="163"/>
      <c r="H4310" s="1"/>
      <c r="I4310" s="3"/>
      <c r="J4310" s="163"/>
    </row>
    <row r="4311" spans="5:10" x14ac:dyDescent="0.3">
      <c r="E4311" s="162"/>
      <c r="F4311" s="1"/>
      <c r="G4311" s="163"/>
      <c r="H4311" s="1"/>
      <c r="I4311" s="3"/>
      <c r="J4311" s="163"/>
    </row>
    <row r="4312" spans="5:10" x14ac:dyDescent="0.3">
      <c r="E4312" s="162"/>
      <c r="F4312" s="1"/>
      <c r="G4312" s="163"/>
      <c r="H4312" s="1"/>
      <c r="I4312" s="3"/>
      <c r="J4312" s="163"/>
    </row>
    <row r="4313" spans="5:10" x14ac:dyDescent="0.3">
      <c r="E4313" s="162"/>
      <c r="F4313" s="1"/>
      <c r="G4313" s="163"/>
      <c r="H4313" s="1"/>
      <c r="I4313" s="3"/>
      <c r="J4313" s="163"/>
    </row>
    <row r="4314" spans="5:10" x14ac:dyDescent="0.3">
      <c r="E4314" s="162"/>
      <c r="F4314" s="1"/>
      <c r="G4314" s="163"/>
      <c r="H4314" s="1"/>
      <c r="I4314" s="3"/>
      <c r="J4314" s="163"/>
    </row>
    <row r="4315" spans="5:10" x14ac:dyDescent="0.3">
      <c r="E4315" s="162"/>
      <c r="F4315" s="1"/>
      <c r="G4315" s="163"/>
      <c r="H4315" s="1"/>
      <c r="I4315" s="3"/>
      <c r="J4315" s="163"/>
    </row>
    <row r="4316" spans="5:10" x14ac:dyDescent="0.3">
      <c r="E4316" s="162"/>
      <c r="F4316" s="1"/>
      <c r="G4316" s="163"/>
      <c r="H4316" s="1"/>
      <c r="I4316" s="3"/>
      <c r="J4316" s="163"/>
    </row>
    <row r="4317" spans="5:10" x14ac:dyDescent="0.3">
      <c r="E4317" s="162"/>
      <c r="F4317" s="1"/>
      <c r="G4317" s="163"/>
      <c r="H4317" s="1"/>
      <c r="I4317" s="3"/>
      <c r="J4317" s="163"/>
    </row>
    <row r="4318" spans="5:10" x14ac:dyDescent="0.3">
      <c r="E4318" s="162"/>
      <c r="F4318" s="1"/>
      <c r="G4318" s="163"/>
      <c r="H4318" s="1"/>
      <c r="I4318" s="3"/>
      <c r="J4318" s="163"/>
    </row>
    <row r="4319" spans="5:10" x14ac:dyDescent="0.3">
      <c r="E4319" s="162"/>
      <c r="F4319" s="1"/>
      <c r="G4319" s="163"/>
      <c r="H4319" s="1"/>
      <c r="I4319" s="3"/>
      <c r="J4319" s="163"/>
    </row>
    <row r="4320" spans="5:10" x14ac:dyDescent="0.3">
      <c r="E4320" s="162"/>
      <c r="F4320" s="1"/>
      <c r="G4320" s="163"/>
      <c r="H4320" s="1"/>
      <c r="I4320" s="3"/>
      <c r="J4320" s="163"/>
    </row>
    <row r="4321" spans="5:10" x14ac:dyDescent="0.3">
      <c r="E4321" s="162"/>
      <c r="F4321" s="1"/>
      <c r="G4321" s="163"/>
      <c r="H4321" s="1"/>
      <c r="I4321" s="3"/>
      <c r="J4321" s="163"/>
    </row>
    <row r="4322" spans="5:10" x14ac:dyDescent="0.3">
      <c r="E4322" s="162"/>
      <c r="F4322" s="1"/>
      <c r="G4322" s="163"/>
      <c r="H4322" s="1"/>
      <c r="I4322" s="3"/>
      <c r="J4322" s="163"/>
    </row>
    <row r="4323" spans="5:10" x14ac:dyDescent="0.3">
      <c r="E4323" s="162"/>
      <c r="F4323" s="1"/>
      <c r="G4323" s="163"/>
      <c r="H4323" s="1"/>
      <c r="I4323" s="3"/>
      <c r="J4323" s="163"/>
    </row>
    <row r="4324" spans="5:10" x14ac:dyDescent="0.3">
      <c r="E4324" s="162"/>
      <c r="F4324" s="1"/>
      <c r="G4324" s="163"/>
      <c r="H4324" s="1"/>
      <c r="I4324" s="3"/>
      <c r="J4324" s="163"/>
    </row>
    <row r="4325" spans="5:10" x14ac:dyDescent="0.3">
      <c r="E4325" s="162"/>
      <c r="F4325" s="1"/>
      <c r="G4325" s="163"/>
      <c r="H4325" s="1"/>
      <c r="I4325" s="3"/>
      <c r="J4325" s="163"/>
    </row>
    <row r="4326" spans="5:10" x14ac:dyDescent="0.3">
      <c r="E4326" s="162"/>
      <c r="F4326" s="1"/>
      <c r="G4326" s="163"/>
      <c r="H4326" s="1"/>
      <c r="I4326" s="3"/>
      <c r="J4326" s="163"/>
    </row>
    <row r="4327" spans="5:10" x14ac:dyDescent="0.3">
      <c r="E4327" s="162"/>
      <c r="F4327" s="1"/>
      <c r="G4327" s="163"/>
      <c r="H4327" s="1"/>
      <c r="I4327" s="3"/>
      <c r="J4327" s="163"/>
    </row>
    <row r="4328" spans="5:10" x14ac:dyDescent="0.3">
      <c r="E4328" s="162"/>
      <c r="F4328" s="1"/>
      <c r="G4328" s="163"/>
      <c r="H4328" s="1"/>
      <c r="I4328" s="3"/>
      <c r="J4328" s="163"/>
    </row>
    <row r="4329" spans="5:10" x14ac:dyDescent="0.3">
      <c r="E4329" s="162"/>
      <c r="F4329" s="1"/>
      <c r="G4329" s="163"/>
      <c r="H4329" s="1"/>
      <c r="I4329" s="3"/>
      <c r="J4329" s="163"/>
    </row>
    <row r="4330" spans="5:10" x14ac:dyDescent="0.3">
      <c r="E4330" s="162"/>
      <c r="F4330" s="1"/>
      <c r="G4330" s="163"/>
      <c r="H4330" s="1"/>
      <c r="I4330" s="3"/>
      <c r="J4330" s="163"/>
    </row>
    <row r="4331" spans="5:10" x14ac:dyDescent="0.3">
      <c r="E4331" s="162"/>
      <c r="F4331" s="1"/>
      <c r="G4331" s="163"/>
      <c r="H4331" s="1"/>
      <c r="I4331" s="3"/>
      <c r="J4331" s="163"/>
    </row>
    <row r="4332" spans="5:10" x14ac:dyDescent="0.3">
      <c r="E4332" s="162"/>
      <c r="F4332" s="1"/>
      <c r="G4332" s="163"/>
      <c r="H4332" s="1"/>
      <c r="I4332" s="3"/>
      <c r="J4332" s="163"/>
    </row>
    <row r="4333" spans="5:10" x14ac:dyDescent="0.3">
      <c r="E4333" s="162"/>
      <c r="F4333" s="1"/>
      <c r="G4333" s="163"/>
      <c r="H4333" s="1"/>
      <c r="I4333" s="3"/>
      <c r="J4333" s="163"/>
    </row>
    <row r="4334" spans="5:10" x14ac:dyDescent="0.3">
      <c r="E4334" s="162"/>
      <c r="F4334" s="1"/>
      <c r="G4334" s="163"/>
      <c r="H4334" s="1"/>
      <c r="I4334" s="3"/>
      <c r="J4334" s="163"/>
    </row>
    <row r="4335" spans="5:10" x14ac:dyDescent="0.3">
      <c r="E4335" s="162"/>
      <c r="F4335" s="1"/>
      <c r="G4335" s="163"/>
      <c r="H4335" s="1"/>
      <c r="I4335" s="3"/>
      <c r="J4335" s="163"/>
    </row>
    <row r="4336" spans="5:10" x14ac:dyDescent="0.3">
      <c r="E4336" s="162"/>
      <c r="F4336" s="1"/>
      <c r="G4336" s="163"/>
      <c r="H4336" s="1"/>
      <c r="I4336" s="3"/>
      <c r="J4336" s="163"/>
    </row>
    <row r="4337" spans="5:10" x14ac:dyDescent="0.3">
      <c r="E4337" s="162"/>
      <c r="F4337" s="1"/>
      <c r="G4337" s="163"/>
      <c r="H4337" s="1"/>
      <c r="I4337" s="3"/>
      <c r="J4337" s="163"/>
    </row>
    <row r="4338" spans="5:10" x14ac:dyDescent="0.3">
      <c r="E4338" s="162"/>
      <c r="F4338" s="1"/>
      <c r="G4338" s="163"/>
      <c r="H4338" s="1"/>
      <c r="I4338" s="3"/>
      <c r="J4338" s="163"/>
    </row>
    <row r="4339" spans="5:10" x14ac:dyDescent="0.3">
      <c r="E4339" s="162"/>
      <c r="F4339" s="1"/>
      <c r="G4339" s="163"/>
      <c r="H4339" s="1"/>
      <c r="I4339" s="3"/>
      <c r="J4339" s="163"/>
    </row>
    <row r="4340" spans="5:10" x14ac:dyDescent="0.3">
      <c r="E4340" s="162"/>
      <c r="F4340" s="1"/>
      <c r="G4340" s="163"/>
      <c r="H4340" s="1"/>
      <c r="I4340" s="3"/>
      <c r="J4340" s="163"/>
    </row>
    <row r="4341" spans="5:10" x14ac:dyDescent="0.3">
      <c r="E4341" s="162"/>
      <c r="F4341" s="1"/>
      <c r="G4341" s="163"/>
      <c r="H4341" s="1"/>
      <c r="I4341" s="3"/>
      <c r="J4341" s="163"/>
    </row>
    <row r="4342" spans="5:10" x14ac:dyDescent="0.3">
      <c r="E4342" s="162"/>
      <c r="F4342" s="1"/>
      <c r="G4342" s="163"/>
      <c r="H4342" s="1"/>
      <c r="I4342" s="3"/>
      <c r="J4342" s="163"/>
    </row>
    <row r="4343" spans="5:10" x14ac:dyDescent="0.3">
      <c r="E4343" s="162"/>
      <c r="F4343" s="1"/>
      <c r="G4343" s="163"/>
      <c r="H4343" s="1"/>
      <c r="I4343" s="3"/>
      <c r="J4343" s="163"/>
    </row>
    <row r="4344" spans="5:10" x14ac:dyDescent="0.3">
      <c r="E4344" s="162"/>
      <c r="F4344" s="1"/>
      <c r="G4344" s="163"/>
      <c r="H4344" s="1"/>
      <c r="I4344" s="3"/>
      <c r="J4344" s="163"/>
    </row>
    <row r="4345" spans="5:10" x14ac:dyDescent="0.3">
      <c r="E4345" s="162"/>
      <c r="F4345" s="1"/>
      <c r="G4345" s="163"/>
      <c r="H4345" s="1"/>
      <c r="I4345" s="3"/>
      <c r="J4345" s="163"/>
    </row>
    <row r="4346" spans="5:10" x14ac:dyDescent="0.3">
      <c r="E4346" s="162"/>
      <c r="F4346" s="1"/>
      <c r="G4346" s="163"/>
      <c r="H4346" s="1"/>
      <c r="I4346" s="3"/>
      <c r="J4346" s="163"/>
    </row>
    <row r="4347" spans="5:10" x14ac:dyDescent="0.3">
      <c r="E4347" s="162"/>
      <c r="F4347" s="1"/>
      <c r="G4347" s="163"/>
      <c r="H4347" s="1"/>
      <c r="I4347" s="3"/>
      <c r="J4347" s="163"/>
    </row>
    <row r="4348" spans="5:10" x14ac:dyDescent="0.3">
      <c r="E4348" s="162"/>
      <c r="F4348" s="1"/>
      <c r="G4348" s="163"/>
      <c r="H4348" s="1"/>
      <c r="I4348" s="3"/>
      <c r="J4348" s="163"/>
    </row>
    <row r="4349" spans="5:10" x14ac:dyDescent="0.3">
      <c r="E4349" s="162"/>
      <c r="F4349" s="1"/>
      <c r="G4349" s="163"/>
      <c r="H4349" s="1"/>
      <c r="I4349" s="3"/>
      <c r="J4349" s="163"/>
    </row>
    <row r="4350" spans="5:10" x14ac:dyDescent="0.3">
      <c r="E4350" s="162"/>
      <c r="F4350" s="1"/>
      <c r="G4350" s="163"/>
      <c r="H4350" s="1"/>
      <c r="I4350" s="3"/>
      <c r="J4350" s="163"/>
    </row>
    <row r="4351" spans="5:10" x14ac:dyDescent="0.3">
      <c r="E4351" s="162"/>
      <c r="F4351" s="1"/>
      <c r="G4351" s="163"/>
      <c r="H4351" s="1"/>
      <c r="I4351" s="3"/>
      <c r="J4351" s="163"/>
    </row>
    <row r="4352" spans="5:10" x14ac:dyDescent="0.3">
      <c r="E4352" s="162"/>
      <c r="F4352" s="1"/>
      <c r="G4352" s="163"/>
      <c r="H4352" s="1"/>
      <c r="I4352" s="3"/>
      <c r="J4352" s="163"/>
    </row>
    <row r="4353" spans="5:10" x14ac:dyDescent="0.3">
      <c r="E4353" s="162"/>
      <c r="F4353" s="1"/>
      <c r="G4353" s="163"/>
      <c r="H4353" s="1"/>
      <c r="I4353" s="3"/>
      <c r="J4353" s="163"/>
    </row>
    <row r="4354" spans="5:10" x14ac:dyDescent="0.3">
      <c r="E4354" s="162"/>
      <c r="F4354" s="1"/>
      <c r="G4354" s="163"/>
      <c r="H4354" s="1"/>
      <c r="I4354" s="3"/>
      <c r="J4354" s="163"/>
    </row>
    <row r="4355" spans="5:10" x14ac:dyDescent="0.3">
      <c r="E4355" s="162"/>
      <c r="F4355" s="1"/>
      <c r="G4355" s="163"/>
      <c r="H4355" s="1"/>
      <c r="I4355" s="3"/>
      <c r="J4355" s="163"/>
    </row>
    <row r="4356" spans="5:10" x14ac:dyDescent="0.3">
      <c r="E4356" s="162"/>
      <c r="F4356" s="1"/>
      <c r="G4356" s="163"/>
      <c r="H4356" s="1"/>
      <c r="I4356" s="3"/>
      <c r="J4356" s="163"/>
    </row>
    <row r="4357" spans="5:10" x14ac:dyDescent="0.3">
      <c r="E4357" s="162"/>
      <c r="F4357" s="1"/>
      <c r="G4357" s="163"/>
      <c r="H4357" s="1"/>
      <c r="I4357" s="3"/>
      <c r="J4357" s="163"/>
    </row>
    <row r="4358" spans="5:10" x14ac:dyDescent="0.3">
      <c r="E4358" s="162"/>
      <c r="F4358" s="1"/>
      <c r="G4358" s="163"/>
      <c r="H4358" s="1"/>
      <c r="I4358" s="3"/>
      <c r="J4358" s="163"/>
    </row>
    <row r="4359" spans="5:10" x14ac:dyDescent="0.3">
      <c r="E4359" s="162"/>
      <c r="F4359" s="1"/>
      <c r="G4359" s="163"/>
      <c r="H4359" s="1"/>
      <c r="I4359" s="3"/>
      <c r="J4359" s="163"/>
    </row>
    <row r="4360" spans="5:10" x14ac:dyDescent="0.3">
      <c r="E4360" s="162"/>
      <c r="F4360" s="1"/>
      <c r="G4360" s="163"/>
      <c r="H4360" s="1"/>
      <c r="I4360" s="3"/>
      <c r="J4360" s="163"/>
    </row>
    <row r="4361" spans="5:10" x14ac:dyDescent="0.3">
      <c r="E4361" s="162"/>
      <c r="F4361" s="1"/>
      <c r="G4361" s="163"/>
      <c r="H4361" s="1"/>
      <c r="I4361" s="3"/>
      <c r="J4361" s="163"/>
    </row>
    <row r="4362" spans="5:10" x14ac:dyDescent="0.3">
      <c r="E4362" s="162"/>
      <c r="F4362" s="1"/>
      <c r="G4362" s="163"/>
      <c r="H4362" s="1"/>
      <c r="I4362" s="3"/>
      <c r="J4362" s="163"/>
    </row>
    <row r="4363" spans="5:10" x14ac:dyDescent="0.3">
      <c r="E4363" s="162"/>
      <c r="F4363" s="1"/>
      <c r="G4363" s="163"/>
      <c r="H4363" s="1"/>
      <c r="I4363" s="3"/>
      <c r="J4363" s="163"/>
    </row>
    <row r="4364" spans="5:10" x14ac:dyDescent="0.3">
      <c r="E4364" s="162"/>
      <c r="F4364" s="1"/>
      <c r="G4364" s="163"/>
      <c r="H4364" s="1"/>
      <c r="I4364" s="3"/>
      <c r="J4364" s="163"/>
    </row>
    <row r="4365" spans="5:10" x14ac:dyDescent="0.3">
      <c r="E4365" s="162"/>
      <c r="F4365" s="1"/>
      <c r="G4365" s="163"/>
      <c r="H4365" s="1"/>
      <c r="I4365" s="3"/>
      <c r="J4365" s="163"/>
    </row>
    <row r="4366" spans="5:10" x14ac:dyDescent="0.3">
      <c r="E4366" s="162"/>
      <c r="F4366" s="1"/>
      <c r="G4366" s="163"/>
      <c r="H4366" s="1"/>
      <c r="I4366" s="3"/>
      <c r="J4366" s="163"/>
    </row>
    <row r="4367" spans="5:10" x14ac:dyDescent="0.3">
      <c r="E4367" s="162"/>
      <c r="F4367" s="1"/>
      <c r="G4367" s="163"/>
      <c r="H4367" s="1"/>
      <c r="I4367" s="3"/>
      <c r="J4367" s="163"/>
    </row>
    <row r="4368" spans="5:10" x14ac:dyDescent="0.3">
      <c r="E4368" s="162"/>
      <c r="F4368" s="1"/>
      <c r="G4368" s="163"/>
      <c r="H4368" s="1"/>
      <c r="I4368" s="3"/>
      <c r="J4368" s="163"/>
    </row>
    <row r="4369" spans="5:10" x14ac:dyDescent="0.3">
      <c r="E4369" s="162"/>
      <c r="F4369" s="1"/>
      <c r="G4369" s="163"/>
      <c r="H4369" s="1"/>
      <c r="I4369" s="3"/>
      <c r="J4369" s="163"/>
    </row>
    <row r="4370" spans="5:10" x14ac:dyDescent="0.3">
      <c r="E4370" s="162"/>
      <c r="F4370" s="1"/>
      <c r="G4370" s="163"/>
      <c r="H4370" s="1"/>
      <c r="I4370" s="3"/>
      <c r="J4370" s="163"/>
    </row>
    <row r="4371" spans="5:10" x14ac:dyDescent="0.3">
      <c r="E4371" s="162"/>
      <c r="F4371" s="1"/>
      <c r="G4371" s="163"/>
      <c r="H4371" s="1"/>
      <c r="I4371" s="3"/>
      <c r="J4371" s="163"/>
    </row>
    <row r="4372" spans="5:10" x14ac:dyDescent="0.3">
      <c r="E4372" s="162"/>
      <c r="F4372" s="1"/>
      <c r="G4372" s="163"/>
      <c r="H4372" s="1"/>
      <c r="I4372" s="3"/>
      <c r="J4372" s="163"/>
    </row>
    <row r="4373" spans="5:10" x14ac:dyDescent="0.3">
      <c r="E4373" s="162"/>
      <c r="F4373" s="1"/>
      <c r="G4373" s="163"/>
      <c r="H4373" s="1"/>
      <c r="I4373" s="3"/>
      <c r="J4373" s="163"/>
    </row>
    <row r="4374" spans="5:10" x14ac:dyDescent="0.3">
      <c r="E4374" s="162"/>
      <c r="F4374" s="1"/>
      <c r="G4374" s="163"/>
      <c r="H4374" s="1"/>
      <c r="I4374" s="3"/>
      <c r="J4374" s="163"/>
    </row>
    <row r="4375" spans="5:10" x14ac:dyDescent="0.3">
      <c r="E4375" s="162"/>
      <c r="F4375" s="1"/>
      <c r="G4375" s="163"/>
      <c r="H4375" s="1"/>
      <c r="I4375" s="3"/>
      <c r="J4375" s="163"/>
    </row>
    <row r="4376" spans="5:10" x14ac:dyDescent="0.3">
      <c r="E4376" s="162"/>
      <c r="F4376" s="1"/>
      <c r="G4376" s="163"/>
      <c r="H4376" s="1"/>
      <c r="I4376" s="3"/>
      <c r="J4376" s="163"/>
    </row>
    <row r="4377" spans="5:10" x14ac:dyDescent="0.3">
      <c r="E4377" s="162"/>
      <c r="F4377" s="1"/>
      <c r="G4377" s="163"/>
      <c r="H4377" s="1"/>
      <c r="I4377" s="3"/>
      <c r="J4377" s="163"/>
    </row>
    <row r="4378" spans="5:10" x14ac:dyDescent="0.3">
      <c r="E4378" s="162"/>
      <c r="F4378" s="1"/>
      <c r="G4378" s="163"/>
      <c r="H4378" s="1"/>
      <c r="I4378" s="3"/>
      <c r="J4378" s="163"/>
    </row>
    <row r="4379" spans="5:10" x14ac:dyDescent="0.3">
      <c r="E4379" s="162"/>
      <c r="F4379" s="1"/>
      <c r="G4379" s="163"/>
      <c r="H4379" s="1"/>
      <c r="I4379" s="3"/>
      <c r="J4379" s="163"/>
    </row>
    <row r="4380" spans="5:10" x14ac:dyDescent="0.3">
      <c r="E4380" s="162"/>
      <c r="F4380" s="1"/>
      <c r="G4380" s="163"/>
      <c r="H4380" s="1"/>
      <c r="I4380" s="3"/>
      <c r="J4380" s="163"/>
    </row>
    <row r="4381" spans="5:10" x14ac:dyDescent="0.3">
      <c r="E4381" s="162"/>
      <c r="F4381" s="1"/>
      <c r="G4381" s="163"/>
      <c r="H4381" s="1"/>
      <c r="I4381" s="3"/>
      <c r="J4381" s="163"/>
    </row>
    <row r="4382" spans="5:10" x14ac:dyDescent="0.3">
      <c r="E4382" s="162"/>
      <c r="F4382" s="1"/>
      <c r="G4382" s="163"/>
      <c r="H4382" s="1"/>
      <c r="I4382" s="3"/>
      <c r="J4382" s="163"/>
    </row>
    <row r="4383" spans="5:10" x14ac:dyDescent="0.3">
      <c r="E4383" s="162"/>
      <c r="F4383" s="1"/>
      <c r="G4383" s="163"/>
      <c r="H4383" s="1"/>
      <c r="I4383" s="3"/>
      <c r="J4383" s="163"/>
    </row>
    <row r="4384" spans="5:10" x14ac:dyDescent="0.3">
      <c r="E4384" s="162"/>
      <c r="F4384" s="1"/>
      <c r="G4384" s="163"/>
      <c r="H4384" s="1"/>
      <c r="I4384" s="3"/>
      <c r="J4384" s="163"/>
    </row>
    <row r="4385" spans="5:10" x14ac:dyDescent="0.3">
      <c r="E4385" s="162"/>
      <c r="F4385" s="1"/>
      <c r="G4385" s="163"/>
      <c r="H4385" s="1"/>
      <c r="I4385" s="3"/>
      <c r="J4385" s="163"/>
    </row>
    <row r="4386" spans="5:10" x14ac:dyDescent="0.3">
      <c r="E4386" s="162"/>
      <c r="F4386" s="1"/>
      <c r="G4386" s="163"/>
      <c r="H4386" s="1"/>
      <c r="I4386" s="3"/>
      <c r="J4386" s="163"/>
    </row>
    <row r="4387" spans="5:10" x14ac:dyDescent="0.3">
      <c r="E4387" s="162"/>
      <c r="F4387" s="1"/>
      <c r="G4387" s="163"/>
      <c r="H4387" s="1"/>
      <c r="I4387" s="3"/>
      <c r="J4387" s="163"/>
    </row>
    <row r="4388" spans="5:10" x14ac:dyDescent="0.3">
      <c r="E4388" s="162"/>
      <c r="F4388" s="1"/>
      <c r="G4388" s="163"/>
      <c r="H4388" s="1"/>
      <c r="I4388" s="3"/>
      <c r="J4388" s="163"/>
    </row>
    <row r="4389" spans="5:10" x14ac:dyDescent="0.3">
      <c r="E4389" s="162"/>
      <c r="F4389" s="1"/>
      <c r="G4389" s="163"/>
      <c r="H4389" s="1"/>
      <c r="I4389" s="3"/>
      <c r="J4389" s="163"/>
    </row>
    <row r="4390" spans="5:10" x14ac:dyDescent="0.3">
      <c r="E4390" s="162"/>
      <c r="F4390" s="1"/>
      <c r="G4390" s="163"/>
      <c r="H4390" s="1"/>
      <c r="I4390" s="3"/>
      <c r="J4390" s="163"/>
    </row>
    <row r="4391" spans="5:10" x14ac:dyDescent="0.3">
      <c r="E4391" s="162"/>
      <c r="F4391" s="1"/>
      <c r="G4391" s="163"/>
      <c r="H4391" s="1"/>
      <c r="I4391" s="3"/>
      <c r="J4391" s="163"/>
    </row>
    <row r="4392" spans="5:10" x14ac:dyDescent="0.3">
      <c r="E4392" s="162"/>
      <c r="F4392" s="1"/>
      <c r="G4392" s="163"/>
      <c r="H4392" s="1"/>
      <c r="I4392" s="3"/>
      <c r="J4392" s="163"/>
    </row>
    <row r="4393" spans="5:10" x14ac:dyDescent="0.3">
      <c r="E4393" s="162"/>
      <c r="F4393" s="1"/>
      <c r="G4393" s="163"/>
      <c r="H4393" s="1"/>
      <c r="I4393" s="3"/>
      <c r="J4393" s="163"/>
    </row>
    <row r="4394" spans="5:10" x14ac:dyDescent="0.3">
      <c r="E4394" s="162"/>
      <c r="F4394" s="1"/>
      <c r="G4394" s="163"/>
      <c r="H4394" s="1"/>
      <c r="I4394" s="3"/>
      <c r="J4394" s="163"/>
    </row>
    <row r="4395" spans="5:10" x14ac:dyDescent="0.3">
      <c r="E4395" s="162"/>
      <c r="F4395" s="1"/>
      <c r="G4395" s="163"/>
      <c r="H4395" s="1"/>
      <c r="I4395" s="3"/>
      <c r="J4395" s="163"/>
    </row>
    <row r="4396" spans="5:10" x14ac:dyDescent="0.3">
      <c r="E4396" s="162"/>
      <c r="F4396" s="1"/>
      <c r="G4396" s="163"/>
      <c r="H4396" s="1"/>
      <c r="I4396" s="3"/>
      <c r="J4396" s="163"/>
    </row>
    <row r="4397" spans="5:10" x14ac:dyDescent="0.3">
      <c r="E4397" s="162"/>
      <c r="F4397" s="1"/>
      <c r="G4397" s="163"/>
      <c r="H4397" s="1"/>
      <c r="I4397" s="3"/>
      <c r="J4397" s="163"/>
    </row>
    <row r="4398" spans="5:10" x14ac:dyDescent="0.3">
      <c r="E4398" s="162"/>
      <c r="F4398" s="1"/>
      <c r="G4398" s="163"/>
      <c r="H4398" s="1"/>
      <c r="I4398" s="3"/>
      <c r="J4398" s="163"/>
    </row>
    <row r="4399" spans="5:10" x14ac:dyDescent="0.3">
      <c r="E4399" s="162"/>
      <c r="F4399" s="1"/>
      <c r="G4399" s="163"/>
      <c r="H4399" s="1"/>
      <c r="I4399" s="3"/>
      <c r="J4399" s="163"/>
    </row>
    <row r="4400" spans="5:10" x14ac:dyDescent="0.3">
      <c r="E4400" s="162"/>
      <c r="F4400" s="1"/>
      <c r="G4400" s="163"/>
      <c r="H4400" s="1"/>
      <c r="I4400" s="3"/>
      <c r="J4400" s="163"/>
    </row>
    <row r="4401" spans="5:10" x14ac:dyDescent="0.3">
      <c r="E4401" s="162"/>
      <c r="F4401" s="1"/>
      <c r="G4401" s="163"/>
      <c r="H4401" s="1"/>
      <c r="I4401" s="3"/>
      <c r="J4401" s="163"/>
    </row>
    <row r="4402" spans="5:10" x14ac:dyDescent="0.3">
      <c r="E4402" s="162"/>
      <c r="F4402" s="1"/>
      <c r="G4402" s="163"/>
      <c r="H4402" s="1"/>
      <c r="I4402" s="3"/>
      <c r="J4402" s="163"/>
    </row>
    <row r="4403" spans="5:10" x14ac:dyDescent="0.3">
      <c r="E4403" s="162"/>
      <c r="F4403" s="1"/>
      <c r="G4403" s="163"/>
      <c r="H4403" s="1"/>
      <c r="I4403" s="3"/>
      <c r="J4403" s="163"/>
    </row>
    <row r="4404" spans="5:10" x14ac:dyDescent="0.3">
      <c r="E4404" s="162"/>
      <c r="F4404" s="1"/>
      <c r="G4404" s="163"/>
      <c r="H4404" s="1"/>
      <c r="I4404" s="3"/>
      <c r="J4404" s="163"/>
    </row>
    <row r="4405" spans="5:10" x14ac:dyDescent="0.3">
      <c r="E4405" s="162"/>
      <c r="F4405" s="1"/>
      <c r="G4405" s="163"/>
      <c r="H4405" s="1"/>
      <c r="I4405" s="3"/>
      <c r="J4405" s="163"/>
    </row>
    <row r="4406" spans="5:10" x14ac:dyDescent="0.3">
      <c r="E4406" s="162"/>
      <c r="F4406" s="1"/>
      <c r="G4406" s="163"/>
      <c r="H4406" s="1"/>
      <c r="I4406" s="3"/>
      <c r="J4406" s="163"/>
    </row>
    <row r="4407" spans="5:10" x14ac:dyDescent="0.3">
      <c r="E4407" s="162"/>
      <c r="F4407" s="1"/>
      <c r="G4407" s="163"/>
      <c r="H4407" s="1"/>
      <c r="I4407" s="3"/>
      <c r="J4407" s="163"/>
    </row>
    <row r="4408" spans="5:10" x14ac:dyDescent="0.3">
      <c r="E4408" s="162"/>
      <c r="F4408" s="1"/>
      <c r="G4408" s="163"/>
      <c r="H4408" s="1"/>
      <c r="I4408" s="3"/>
      <c r="J4408" s="163"/>
    </row>
    <row r="4409" spans="5:10" x14ac:dyDescent="0.3">
      <c r="E4409" s="162"/>
      <c r="F4409" s="1"/>
      <c r="G4409" s="163"/>
      <c r="H4409" s="1"/>
      <c r="I4409" s="3"/>
      <c r="J4409" s="163"/>
    </row>
    <row r="4410" spans="5:10" x14ac:dyDescent="0.3">
      <c r="E4410" s="162"/>
      <c r="F4410" s="1"/>
      <c r="G4410" s="163"/>
      <c r="H4410" s="1"/>
      <c r="I4410" s="3"/>
      <c r="J4410" s="163"/>
    </row>
    <row r="4411" spans="5:10" x14ac:dyDescent="0.3">
      <c r="E4411" s="162"/>
      <c r="F4411" s="1"/>
      <c r="G4411" s="163"/>
      <c r="H4411" s="1"/>
      <c r="I4411" s="3"/>
      <c r="J4411" s="163"/>
    </row>
    <row r="4412" spans="5:10" x14ac:dyDescent="0.3">
      <c r="E4412" s="162"/>
      <c r="F4412" s="1"/>
      <c r="G4412" s="163"/>
      <c r="H4412" s="1"/>
      <c r="I4412" s="3"/>
      <c r="J4412" s="163"/>
    </row>
    <row r="4413" spans="5:10" x14ac:dyDescent="0.3">
      <c r="E4413" s="162"/>
      <c r="F4413" s="1"/>
      <c r="G4413" s="163"/>
      <c r="H4413" s="1"/>
      <c r="I4413" s="3"/>
      <c r="J4413" s="163"/>
    </row>
    <row r="4414" spans="5:10" x14ac:dyDescent="0.3">
      <c r="E4414" s="162"/>
      <c r="F4414" s="1"/>
      <c r="G4414" s="163"/>
      <c r="H4414" s="1"/>
      <c r="I4414" s="3"/>
      <c r="J4414" s="163"/>
    </row>
    <row r="4415" spans="5:10" x14ac:dyDescent="0.3">
      <c r="E4415" s="162"/>
      <c r="F4415" s="1"/>
      <c r="G4415" s="163"/>
      <c r="H4415" s="1"/>
      <c r="I4415" s="3"/>
      <c r="J4415" s="163"/>
    </row>
    <row r="4416" spans="5:10" x14ac:dyDescent="0.3">
      <c r="E4416" s="162"/>
      <c r="F4416" s="1"/>
      <c r="G4416" s="163"/>
      <c r="H4416" s="1"/>
      <c r="I4416" s="3"/>
      <c r="J4416" s="163"/>
    </row>
    <row r="4417" spans="5:10" x14ac:dyDescent="0.3">
      <c r="E4417" s="162"/>
      <c r="F4417" s="1"/>
      <c r="G4417" s="163"/>
      <c r="H4417" s="1"/>
      <c r="I4417" s="3"/>
      <c r="J4417" s="163"/>
    </row>
    <row r="4418" spans="5:10" x14ac:dyDescent="0.3">
      <c r="E4418" s="162"/>
      <c r="F4418" s="1"/>
      <c r="G4418" s="163"/>
      <c r="H4418" s="1"/>
      <c r="I4418" s="3"/>
      <c r="J4418" s="163"/>
    </row>
    <row r="4419" spans="5:10" x14ac:dyDescent="0.3">
      <c r="E4419" s="162"/>
      <c r="F4419" s="1"/>
      <c r="G4419" s="163"/>
      <c r="H4419" s="1"/>
      <c r="I4419" s="3"/>
      <c r="J4419" s="163"/>
    </row>
    <row r="4420" spans="5:10" x14ac:dyDescent="0.3">
      <c r="E4420" s="162"/>
      <c r="F4420" s="1"/>
      <c r="G4420" s="163"/>
      <c r="H4420" s="1"/>
      <c r="I4420" s="3"/>
      <c r="J4420" s="163"/>
    </row>
    <row r="4421" spans="5:10" x14ac:dyDescent="0.3">
      <c r="E4421" s="162"/>
      <c r="F4421" s="1"/>
      <c r="G4421" s="163"/>
      <c r="H4421" s="1"/>
      <c r="I4421" s="3"/>
      <c r="J4421" s="163"/>
    </row>
    <row r="4422" spans="5:10" x14ac:dyDescent="0.3">
      <c r="E4422" s="162"/>
      <c r="F4422" s="1"/>
      <c r="G4422" s="163"/>
      <c r="H4422" s="1"/>
      <c r="I4422" s="3"/>
      <c r="J4422" s="163"/>
    </row>
    <row r="4423" spans="5:10" x14ac:dyDescent="0.3">
      <c r="E4423" s="162"/>
      <c r="F4423" s="1"/>
      <c r="G4423" s="163"/>
      <c r="H4423" s="1"/>
      <c r="I4423" s="3"/>
      <c r="J4423" s="163"/>
    </row>
    <row r="4424" spans="5:10" x14ac:dyDescent="0.3">
      <c r="E4424" s="162"/>
      <c r="F4424" s="1"/>
      <c r="G4424" s="163"/>
      <c r="H4424" s="1"/>
      <c r="I4424" s="3"/>
      <c r="J4424" s="163"/>
    </row>
    <row r="4425" spans="5:10" x14ac:dyDescent="0.3">
      <c r="E4425" s="162"/>
      <c r="F4425" s="1"/>
      <c r="G4425" s="163"/>
      <c r="H4425" s="1"/>
      <c r="I4425" s="3"/>
      <c r="J4425" s="163"/>
    </row>
    <row r="4426" spans="5:10" x14ac:dyDescent="0.3">
      <c r="E4426" s="162"/>
      <c r="F4426" s="1"/>
      <c r="G4426" s="163"/>
      <c r="H4426" s="1"/>
      <c r="I4426" s="3"/>
      <c r="J4426" s="163"/>
    </row>
    <row r="4427" spans="5:10" x14ac:dyDescent="0.3">
      <c r="E4427" s="162"/>
      <c r="F4427" s="1"/>
      <c r="G4427" s="163"/>
      <c r="H4427" s="1"/>
      <c r="I4427" s="3"/>
      <c r="J4427" s="163"/>
    </row>
    <row r="4428" spans="5:10" x14ac:dyDescent="0.3">
      <c r="E4428" s="162"/>
      <c r="F4428" s="1"/>
      <c r="G4428" s="163"/>
      <c r="H4428" s="1"/>
      <c r="I4428" s="3"/>
      <c r="J4428" s="163"/>
    </row>
    <row r="4429" spans="5:10" x14ac:dyDescent="0.3">
      <c r="E4429" s="162"/>
      <c r="F4429" s="1"/>
      <c r="G4429" s="163"/>
      <c r="H4429" s="1"/>
      <c r="I4429" s="3"/>
      <c r="J4429" s="163"/>
    </row>
    <row r="4430" spans="5:10" x14ac:dyDescent="0.3">
      <c r="E4430" s="162"/>
      <c r="F4430" s="1"/>
      <c r="G4430" s="163"/>
      <c r="H4430" s="1"/>
      <c r="I4430" s="3"/>
      <c r="J4430" s="163"/>
    </row>
    <row r="4431" spans="5:10" x14ac:dyDescent="0.3">
      <c r="E4431" s="162"/>
      <c r="F4431" s="1"/>
      <c r="G4431" s="163"/>
      <c r="H4431" s="1"/>
      <c r="I4431" s="3"/>
      <c r="J4431" s="163"/>
    </row>
    <row r="4432" spans="5:10" x14ac:dyDescent="0.3">
      <c r="E4432" s="162"/>
      <c r="F4432" s="1"/>
      <c r="G4432" s="163"/>
      <c r="H4432" s="1"/>
      <c r="I4432" s="3"/>
      <c r="J4432" s="163"/>
    </row>
    <row r="4433" spans="5:10" x14ac:dyDescent="0.3">
      <c r="E4433" s="162"/>
      <c r="F4433" s="1"/>
      <c r="G4433" s="163"/>
      <c r="H4433" s="1"/>
      <c r="I4433" s="3"/>
      <c r="J4433" s="163"/>
    </row>
    <row r="4434" spans="5:10" x14ac:dyDescent="0.3">
      <c r="E4434" s="162"/>
      <c r="F4434" s="1"/>
      <c r="G4434" s="163"/>
      <c r="H4434" s="1"/>
      <c r="I4434" s="3"/>
      <c r="J4434" s="163"/>
    </row>
    <row r="4435" spans="5:10" x14ac:dyDescent="0.3">
      <c r="E4435" s="162"/>
      <c r="F4435" s="1"/>
      <c r="G4435" s="163"/>
      <c r="H4435" s="1"/>
      <c r="I4435" s="3"/>
      <c r="J4435" s="163"/>
    </row>
    <row r="4436" spans="5:10" x14ac:dyDescent="0.3">
      <c r="E4436" s="162"/>
      <c r="F4436" s="1"/>
      <c r="G4436" s="163"/>
      <c r="H4436" s="1"/>
      <c r="I4436" s="3"/>
      <c r="J4436" s="163"/>
    </row>
    <row r="4437" spans="5:10" x14ac:dyDescent="0.3">
      <c r="E4437" s="162"/>
      <c r="F4437" s="1"/>
      <c r="G4437" s="163"/>
      <c r="H4437" s="1"/>
      <c r="I4437" s="3"/>
      <c r="J4437" s="163"/>
    </row>
    <row r="4438" spans="5:10" x14ac:dyDescent="0.3">
      <c r="E4438" s="162"/>
      <c r="F4438" s="1"/>
      <c r="G4438" s="163"/>
      <c r="H4438" s="1"/>
      <c r="I4438" s="3"/>
      <c r="J4438" s="163"/>
    </row>
    <row r="4439" spans="5:10" x14ac:dyDescent="0.3">
      <c r="E4439" s="162"/>
      <c r="F4439" s="1"/>
      <c r="G4439" s="163"/>
      <c r="H4439" s="1"/>
      <c r="I4439" s="3"/>
      <c r="J4439" s="163"/>
    </row>
    <row r="4440" spans="5:10" x14ac:dyDescent="0.3">
      <c r="E4440" s="162"/>
      <c r="F4440" s="1"/>
      <c r="G4440" s="163"/>
      <c r="H4440" s="1"/>
      <c r="I4440" s="3"/>
      <c r="J4440" s="163"/>
    </row>
    <row r="4441" spans="5:10" x14ac:dyDescent="0.3">
      <c r="E4441" s="162"/>
      <c r="F4441" s="1"/>
      <c r="G4441" s="163"/>
      <c r="H4441" s="1"/>
      <c r="I4441" s="3"/>
      <c r="J4441" s="163"/>
    </row>
    <row r="4442" spans="5:10" x14ac:dyDescent="0.3">
      <c r="E4442" s="162"/>
      <c r="F4442" s="1"/>
      <c r="G4442" s="163"/>
      <c r="H4442" s="1"/>
      <c r="I4442" s="3"/>
      <c r="J4442" s="163"/>
    </row>
    <row r="4443" spans="5:10" x14ac:dyDescent="0.3">
      <c r="E4443" s="162"/>
      <c r="F4443" s="1"/>
      <c r="G4443" s="163"/>
      <c r="H4443" s="1"/>
      <c r="I4443" s="3"/>
      <c r="J4443" s="163"/>
    </row>
    <row r="4444" spans="5:10" x14ac:dyDescent="0.3">
      <c r="E4444" s="162"/>
      <c r="F4444" s="1"/>
      <c r="G4444" s="163"/>
      <c r="H4444" s="1"/>
      <c r="I4444" s="3"/>
      <c r="J4444" s="163"/>
    </row>
    <row r="4445" spans="5:10" x14ac:dyDescent="0.3">
      <c r="E4445" s="162"/>
      <c r="F4445" s="1"/>
      <c r="G4445" s="163"/>
      <c r="H4445" s="1"/>
      <c r="I4445" s="3"/>
      <c r="J4445" s="163"/>
    </row>
    <row r="4446" spans="5:10" x14ac:dyDescent="0.3">
      <c r="E4446" s="162"/>
      <c r="F4446" s="1"/>
      <c r="G4446" s="163"/>
      <c r="H4446" s="1"/>
      <c r="I4446" s="3"/>
      <c r="J4446" s="163"/>
    </row>
    <row r="4447" spans="5:10" x14ac:dyDescent="0.3">
      <c r="E4447" s="162"/>
      <c r="F4447" s="1"/>
      <c r="G4447" s="163"/>
      <c r="H4447" s="1"/>
      <c r="I4447" s="3"/>
      <c r="J4447" s="163"/>
    </row>
    <row r="4448" spans="5:10" x14ac:dyDescent="0.3">
      <c r="E4448" s="162"/>
      <c r="F4448" s="1"/>
      <c r="G4448" s="163"/>
      <c r="H4448" s="1"/>
      <c r="I4448" s="3"/>
      <c r="J4448" s="163"/>
    </row>
    <row r="4449" spans="5:10" x14ac:dyDescent="0.3">
      <c r="E4449" s="162"/>
      <c r="F4449" s="1"/>
      <c r="G4449" s="163"/>
      <c r="H4449" s="1"/>
      <c r="I4449" s="3"/>
      <c r="J4449" s="163"/>
    </row>
    <row r="4450" spans="5:10" x14ac:dyDescent="0.3">
      <c r="E4450" s="162"/>
      <c r="F4450" s="1"/>
      <c r="G4450" s="163"/>
      <c r="H4450" s="1"/>
      <c r="I4450" s="3"/>
      <c r="J4450" s="163"/>
    </row>
    <row r="4451" spans="5:10" x14ac:dyDescent="0.3">
      <c r="E4451" s="162"/>
      <c r="F4451" s="1"/>
      <c r="G4451" s="163"/>
      <c r="H4451" s="1"/>
      <c r="I4451" s="3"/>
      <c r="J4451" s="163"/>
    </row>
    <row r="4452" spans="5:10" x14ac:dyDescent="0.3">
      <c r="E4452" s="162"/>
      <c r="F4452" s="1"/>
      <c r="G4452" s="163"/>
      <c r="H4452" s="1"/>
      <c r="I4452" s="3"/>
      <c r="J4452" s="163"/>
    </row>
    <row r="4453" spans="5:10" x14ac:dyDescent="0.3">
      <c r="E4453" s="162"/>
      <c r="F4453" s="1"/>
      <c r="G4453" s="163"/>
      <c r="H4453" s="1"/>
      <c r="I4453" s="3"/>
      <c r="J4453" s="163"/>
    </row>
    <row r="4454" spans="5:10" x14ac:dyDescent="0.3">
      <c r="E4454" s="162"/>
      <c r="F4454" s="1"/>
      <c r="G4454" s="163"/>
      <c r="H4454" s="1"/>
      <c r="I4454" s="3"/>
      <c r="J4454" s="163"/>
    </row>
    <row r="4455" spans="5:10" x14ac:dyDescent="0.3">
      <c r="E4455" s="162"/>
      <c r="F4455" s="1"/>
      <c r="G4455" s="163"/>
      <c r="H4455" s="1"/>
      <c r="I4455" s="3"/>
      <c r="J4455" s="163"/>
    </row>
    <row r="4456" spans="5:10" x14ac:dyDescent="0.3">
      <c r="E4456" s="162"/>
      <c r="F4456" s="1"/>
      <c r="G4456" s="163"/>
      <c r="H4456" s="1"/>
      <c r="I4456" s="3"/>
      <c r="J4456" s="163"/>
    </row>
    <row r="4457" spans="5:10" x14ac:dyDescent="0.3">
      <c r="E4457" s="162"/>
      <c r="F4457" s="1"/>
      <c r="G4457" s="163"/>
      <c r="H4457" s="1"/>
      <c r="I4457" s="3"/>
      <c r="J4457" s="163"/>
    </row>
    <row r="4458" spans="5:10" x14ac:dyDescent="0.3">
      <c r="E4458" s="162"/>
      <c r="F4458" s="1"/>
      <c r="G4458" s="163"/>
      <c r="H4458" s="1"/>
      <c r="I4458" s="3"/>
      <c r="J4458" s="163"/>
    </row>
    <row r="4459" spans="5:10" x14ac:dyDescent="0.3">
      <c r="E4459" s="162"/>
      <c r="F4459" s="1"/>
      <c r="G4459" s="163"/>
      <c r="H4459" s="1"/>
      <c r="I4459" s="3"/>
      <c r="J4459" s="163"/>
    </row>
    <row r="4460" spans="5:10" x14ac:dyDescent="0.3">
      <c r="E4460" s="162"/>
      <c r="F4460" s="1"/>
      <c r="G4460" s="163"/>
      <c r="H4460" s="1"/>
      <c r="I4460" s="3"/>
      <c r="J4460" s="163"/>
    </row>
    <row r="4461" spans="5:10" x14ac:dyDescent="0.3">
      <c r="E4461" s="162"/>
      <c r="F4461" s="1"/>
      <c r="G4461" s="163"/>
      <c r="H4461" s="1"/>
      <c r="I4461" s="3"/>
      <c r="J4461" s="163"/>
    </row>
    <row r="4462" spans="5:10" x14ac:dyDescent="0.3">
      <c r="E4462" s="162"/>
      <c r="F4462" s="1"/>
      <c r="G4462" s="163"/>
      <c r="H4462" s="1"/>
      <c r="I4462" s="3"/>
      <c r="J4462" s="163"/>
    </row>
    <row r="4463" spans="5:10" x14ac:dyDescent="0.3">
      <c r="E4463" s="162"/>
      <c r="F4463" s="1"/>
      <c r="G4463" s="163"/>
      <c r="H4463" s="1"/>
      <c r="I4463" s="3"/>
      <c r="J4463" s="163"/>
    </row>
    <row r="4464" spans="5:10" x14ac:dyDescent="0.3">
      <c r="E4464" s="162"/>
      <c r="F4464" s="1"/>
      <c r="G4464" s="163"/>
      <c r="H4464" s="1"/>
      <c r="I4464" s="3"/>
      <c r="J4464" s="163"/>
    </row>
    <row r="4465" spans="5:10" x14ac:dyDescent="0.3">
      <c r="E4465" s="162"/>
      <c r="F4465" s="1"/>
      <c r="G4465" s="163"/>
      <c r="H4465" s="1"/>
      <c r="I4465" s="3"/>
      <c r="J4465" s="163"/>
    </row>
    <row r="4466" spans="5:10" x14ac:dyDescent="0.3">
      <c r="E4466" s="162"/>
      <c r="F4466" s="1"/>
      <c r="G4466" s="163"/>
      <c r="H4466" s="1"/>
      <c r="I4466" s="3"/>
      <c r="J4466" s="163"/>
    </row>
    <row r="4467" spans="5:10" x14ac:dyDescent="0.3">
      <c r="E4467" s="162"/>
      <c r="F4467" s="1"/>
      <c r="G4467" s="163"/>
      <c r="H4467" s="1"/>
      <c r="I4467" s="3"/>
      <c r="J4467" s="163"/>
    </row>
    <row r="4468" spans="5:10" x14ac:dyDescent="0.3">
      <c r="E4468" s="162"/>
      <c r="F4468" s="1"/>
      <c r="G4468" s="163"/>
      <c r="H4468" s="1"/>
      <c r="I4468" s="3"/>
      <c r="J4468" s="163"/>
    </row>
    <row r="4469" spans="5:10" x14ac:dyDescent="0.3">
      <c r="E4469" s="162"/>
      <c r="F4469" s="1"/>
      <c r="G4469" s="163"/>
      <c r="H4469" s="1"/>
      <c r="I4469" s="3"/>
      <c r="J4469" s="163"/>
    </row>
    <row r="4470" spans="5:10" x14ac:dyDescent="0.3">
      <c r="E4470" s="162"/>
      <c r="F4470" s="1"/>
      <c r="G4470" s="163"/>
      <c r="H4470" s="1"/>
      <c r="I4470" s="3"/>
      <c r="J4470" s="163"/>
    </row>
    <row r="4471" spans="5:10" x14ac:dyDescent="0.3">
      <c r="E4471" s="162"/>
      <c r="F4471" s="1"/>
      <c r="G4471" s="163"/>
      <c r="H4471" s="1"/>
      <c r="I4471" s="3"/>
      <c r="J4471" s="163"/>
    </row>
    <row r="4472" spans="5:10" x14ac:dyDescent="0.3">
      <c r="E4472" s="162"/>
      <c r="F4472" s="1"/>
      <c r="G4472" s="163"/>
      <c r="H4472" s="1"/>
      <c r="I4472" s="3"/>
      <c r="J4472" s="163"/>
    </row>
    <row r="4473" spans="5:10" x14ac:dyDescent="0.3">
      <c r="E4473" s="162"/>
      <c r="F4473" s="1"/>
      <c r="G4473" s="163"/>
      <c r="H4473" s="1"/>
      <c r="I4473" s="3"/>
      <c r="J4473" s="163"/>
    </row>
    <row r="4474" spans="5:10" x14ac:dyDescent="0.3">
      <c r="E4474" s="162"/>
      <c r="F4474" s="1"/>
      <c r="G4474" s="163"/>
      <c r="H4474" s="1"/>
      <c r="I4474" s="3"/>
      <c r="J4474" s="163"/>
    </row>
    <row r="4475" spans="5:10" x14ac:dyDescent="0.3">
      <c r="E4475" s="162"/>
      <c r="F4475" s="1"/>
      <c r="G4475" s="163"/>
      <c r="H4475" s="1"/>
      <c r="I4475" s="3"/>
      <c r="J4475" s="163"/>
    </row>
    <row r="4476" spans="5:10" x14ac:dyDescent="0.3">
      <c r="E4476" s="162"/>
      <c r="F4476" s="1"/>
      <c r="G4476" s="163"/>
      <c r="H4476" s="1"/>
      <c r="I4476" s="3"/>
      <c r="J4476" s="163"/>
    </row>
    <row r="4477" spans="5:10" x14ac:dyDescent="0.3">
      <c r="E4477" s="162"/>
      <c r="F4477" s="1"/>
      <c r="G4477" s="163"/>
      <c r="H4477" s="1"/>
      <c r="I4477" s="3"/>
      <c r="J4477" s="163"/>
    </row>
    <row r="4478" spans="5:10" x14ac:dyDescent="0.3">
      <c r="E4478" s="162"/>
      <c r="F4478" s="1"/>
      <c r="G4478" s="163"/>
      <c r="H4478" s="1"/>
      <c r="I4478" s="3"/>
      <c r="J4478" s="163"/>
    </row>
    <row r="4479" spans="5:10" x14ac:dyDescent="0.3">
      <c r="E4479" s="162"/>
      <c r="F4479" s="1"/>
      <c r="G4479" s="163"/>
      <c r="H4479" s="1"/>
      <c r="I4479" s="3"/>
      <c r="J4479" s="163"/>
    </row>
    <row r="4480" spans="5:10" x14ac:dyDescent="0.3">
      <c r="E4480" s="162"/>
      <c r="F4480" s="1"/>
      <c r="G4480" s="163"/>
      <c r="H4480" s="1"/>
      <c r="I4480" s="3"/>
      <c r="J4480" s="163"/>
    </row>
    <row r="4481" spans="5:10" x14ac:dyDescent="0.3">
      <c r="E4481" s="162"/>
      <c r="F4481" s="1"/>
      <c r="G4481" s="163"/>
      <c r="H4481" s="1"/>
      <c r="I4481" s="3"/>
      <c r="J4481" s="163"/>
    </row>
    <row r="4482" spans="5:10" x14ac:dyDescent="0.3">
      <c r="E4482" s="162"/>
      <c r="F4482" s="1"/>
      <c r="G4482" s="163"/>
      <c r="H4482" s="1"/>
      <c r="I4482" s="3"/>
      <c r="J4482" s="163"/>
    </row>
    <row r="4483" spans="5:10" x14ac:dyDescent="0.3">
      <c r="E4483" s="162"/>
      <c r="F4483" s="1"/>
      <c r="G4483" s="163"/>
      <c r="H4483" s="1"/>
      <c r="I4483" s="3"/>
      <c r="J4483" s="163"/>
    </row>
    <row r="4484" spans="5:10" x14ac:dyDescent="0.3">
      <c r="E4484" s="162"/>
      <c r="F4484" s="1"/>
      <c r="G4484" s="163"/>
      <c r="H4484" s="1"/>
      <c r="I4484" s="3"/>
      <c r="J4484" s="163"/>
    </row>
    <row r="4485" spans="5:10" x14ac:dyDescent="0.3">
      <c r="E4485" s="162"/>
      <c r="F4485" s="1"/>
      <c r="G4485" s="163"/>
      <c r="H4485" s="1"/>
      <c r="I4485" s="3"/>
      <c r="J4485" s="163"/>
    </row>
    <row r="4486" spans="5:10" x14ac:dyDescent="0.3">
      <c r="E4486" s="162"/>
      <c r="F4486" s="1"/>
      <c r="G4486" s="163"/>
      <c r="H4486" s="1"/>
      <c r="I4486" s="3"/>
      <c r="J4486" s="163"/>
    </row>
    <row r="4487" spans="5:10" x14ac:dyDescent="0.3">
      <c r="E4487" s="162"/>
      <c r="F4487" s="1"/>
      <c r="G4487" s="163"/>
      <c r="H4487" s="1"/>
      <c r="I4487" s="3"/>
      <c r="J4487" s="163"/>
    </row>
    <row r="4488" spans="5:10" x14ac:dyDescent="0.3">
      <c r="E4488" s="162"/>
      <c r="F4488" s="1"/>
      <c r="G4488" s="163"/>
      <c r="H4488" s="1"/>
      <c r="I4488" s="3"/>
      <c r="J4488" s="163"/>
    </row>
    <row r="4489" spans="5:10" x14ac:dyDescent="0.3">
      <c r="E4489" s="162"/>
      <c r="F4489" s="1"/>
      <c r="G4489" s="163"/>
      <c r="H4489" s="1"/>
      <c r="I4489" s="3"/>
      <c r="J4489" s="163"/>
    </row>
    <row r="4490" spans="5:10" x14ac:dyDescent="0.3">
      <c r="E4490" s="162"/>
      <c r="F4490" s="1"/>
      <c r="G4490" s="163"/>
      <c r="H4490" s="1"/>
      <c r="I4490" s="3"/>
      <c r="J4490" s="163"/>
    </row>
    <row r="4491" spans="5:10" x14ac:dyDescent="0.3">
      <c r="E4491" s="162"/>
      <c r="F4491" s="1"/>
      <c r="G4491" s="163"/>
      <c r="H4491" s="1"/>
      <c r="I4491" s="3"/>
      <c r="J4491" s="163"/>
    </row>
    <row r="4492" spans="5:10" x14ac:dyDescent="0.3">
      <c r="E4492" s="162"/>
      <c r="F4492" s="1"/>
      <c r="G4492" s="163"/>
      <c r="H4492" s="1"/>
      <c r="I4492" s="3"/>
      <c r="J4492" s="163"/>
    </row>
    <row r="4493" spans="5:10" x14ac:dyDescent="0.3">
      <c r="E4493" s="162"/>
      <c r="F4493" s="1"/>
      <c r="G4493" s="163"/>
      <c r="H4493" s="1"/>
      <c r="I4493" s="3"/>
      <c r="J4493" s="163"/>
    </row>
    <row r="4494" spans="5:10" x14ac:dyDescent="0.3">
      <c r="E4494" s="162"/>
      <c r="F4494" s="1"/>
      <c r="G4494" s="163"/>
      <c r="H4494" s="1"/>
      <c r="I4494" s="3"/>
      <c r="J4494" s="163"/>
    </row>
    <row r="4495" spans="5:10" x14ac:dyDescent="0.3">
      <c r="E4495" s="162"/>
      <c r="F4495" s="1"/>
      <c r="G4495" s="163"/>
      <c r="H4495" s="1"/>
      <c r="I4495" s="3"/>
      <c r="J4495" s="163"/>
    </row>
    <row r="4496" spans="5:10" x14ac:dyDescent="0.3">
      <c r="E4496" s="162"/>
      <c r="F4496" s="1"/>
      <c r="G4496" s="163"/>
      <c r="H4496" s="1"/>
      <c r="I4496" s="3"/>
      <c r="J4496" s="163"/>
    </row>
    <row r="4497" spans="5:10" x14ac:dyDescent="0.3">
      <c r="E4497" s="162"/>
      <c r="F4497" s="1"/>
      <c r="G4497" s="163"/>
      <c r="H4497" s="1"/>
      <c r="I4497" s="3"/>
      <c r="J4497" s="163"/>
    </row>
    <row r="4498" spans="5:10" x14ac:dyDescent="0.3">
      <c r="E4498" s="162"/>
      <c r="F4498" s="1"/>
      <c r="G4498" s="163"/>
      <c r="H4498" s="1"/>
      <c r="I4498" s="3"/>
      <c r="J4498" s="163"/>
    </row>
    <row r="4499" spans="5:10" x14ac:dyDescent="0.3">
      <c r="E4499" s="162"/>
      <c r="F4499" s="1"/>
      <c r="G4499" s="163"/>
      <c r="H4499" s="1"/>
      <c r="I4499" s="3"/>
      <c r="J4499" s="163"/>
    </row>
    <row r="4500" spans="5:10" x14ac:dyDescent="0.3">
      <c r="E4500" s="162"/>
      <c r="F4500" s="1"/>
      <c r="G4500" s="163"/>
      <c r="H4500" s="1"/>
      <c r="I4500" s="3"/>
      <c r="J4500" s="163"/>
    </row>
    <row r="4501" spans="5:10" x14ac:dyDescent="0.3">
      <c r="E4501" s="162"/>
      <c r="F4501" s="1"/>
      <c r="G4501" s="163"/>
      <c r="H4501" s="1"/>
      <c r="I4501" s="3"/>
      <c r="J4501" s="163"/>
    </row>
    <row r="4502" spans="5:10" x14ac:dyDescent="0.3">
      <c r="E4502" s="162"/>
      <c r="F4502" s="1"/>
      <c r="G4502" s="163"/>
      <c r="H4502" s="1"/>
      <c r="I4502" s="3"/>
      <c r="J4502" s="163"/>
    </row>
    <row r="4503" spans="5:10" x14ac:dyDescent="0.3">
      <c r="E4503" s="162"/>
      <c r="F4503" s="1"/>
      <c r="G4503" s="163"/>
      <c r="H4503" s="1"/>
      <c r="I4503" s="3"/>
      <c r="J4503" s="163"/>
    </row>
    <row r="4504" spans="5:10" x14ac:dyDescent="0.3">
      <c r="E4504" s="162"/>
      <c r="F4504" s="1"/>
      <c r="G4504" s="163"/>
      <c r="H4504" s="1"/>
      <c r="I4504" s="3"/>
      <c r="J4504" s="163"/>
    </row>
    <row r="4505" spans="5:10" x14ac:dyDescent="0.3">
      <c r="E4505" s="162"/>
      <c r="F4505" s="1"/>
      <c r="G4505" s="163"/>
      <c r="H4505" s="1"/>
      <c r="I4505" s="3"/>
      <c r="J4505" s="163"/>
    </row>
    <row r="4506" spans="5:10" x14ac:dyDescent="0.3">
      <c r="E4506" s="162"/>
      <c r="F4506" s="1"/>
      <c r="G4506" s="163"/>
      <c r="H4506" s="1"/>
      <c r="I4506" s="3"/>
      <c r="J4506" s="163"/>
    </row>
    <row r="4507" spans="5:10" x14ac:dyDescent="0.3">
      <c r="E4507" s="162"/>
      <c r="F4507" s="1"/>
      <c r="G4507" s="163"/>
      <c r="H4507" s="1"/>
      <c r="I4507" s="3"/>
      <c r="J4507" s="163"/>
    </row>
    <row r="4508" spans="5:10" x14ac:dyDescent="0.3">
      <c r="E4508" s="162"/>
      <c r="F4508" s="1"/>
      <c r="G4508" s="163"/>
      <c r="H4508" s="1"/>
      <c r="I4508" s="3"/>
      <c r="J4508" s="163"/>
    </row>
    <row r="4509" spans="5:10" x14ac:dyDescent="0.3">
      <c r="E4509" s="162"/>
      <c r="F4509" s="1"/>
      <c r="G4509" s="163"/>
      <c r="H4509" s="1"/>
      <c r="I4509" s="3"/>
      <c r="J4509" s="163"/>
    </row>
    <row r="4510" spans="5:10" x14ac:dyDescent="0.3">
      <c r="E4510" s="162"/>
      <c r="F4510" s="1"/>
      <c r="G4510" s="163"/>
      <c r="H4510" s="1"/>
      <c r="I4510" s="3"/>
      <c r="J4510" s="163"/>
    </row>
    <row r="4511" spans="5:10" x14ac:dyDescent="0.3">
      <c r="E4511" s="162"/>
      <c r="F4511" s="1"/>
      <c r="G4511" s="163"/>
      <c r="H4511" s="1"/>
      <c r="I4511" s="3"/>
      <c r="J4511" s="163"/>
    </row>
    <row r="4512" spans="5:10" x14ac:dyDescent="0.3">
      <c r="E4512" s="162"/>
      <c r="F4512" s="1"/>
      <c r="G4512" s="163"/>
      <c r="H4512" s="1"/>
      <c r="I4512" s="3"/>
      <c r="J4512" s="163"/>
    </row>
    <row r="4513" spans="5:10" x14ac:dyDescent="0.3">
      <c r="E4513" s="162"/>
      <c r="F4513" s="1"/>
      <c r="G4513" s="163"/>
      <c r="H4513" s="1"/>
      <c r="I4513" s="3"/>
      <c r="J4513" s="163"/>
    </row>
    <row r="4514" spans="5:10" x14ac:dyDescent="0.3">
      <c r="E4514" s="162"/>
      <c r="F4514" s="1"/>
      <c r="G4514" s="163"/>
      <c r="H4514" s="1"/>
      <c r="I4514" s="3"/>
      <c r="J4514" s="163"/>
    </row>
    <row r="4515" spans="5:10" x14ac:dyDescent="0.3">
      <c r="E4515" s="162"/>
      <c r="F4515" s="1"/>
      <c r="G4515" s="163"/>
      <c r="H4515" s="1"/>
      <c r="I4515" s="3"/>
      <c r="J4515" s="163"/>
    </row>
    <row r="4516" spans="5:10" x14ac:dyDescent="0.3">
      <c r="E4516" s="162"/>
      <c r="F4516" s="1"/>
      <c r="G4516" s="163"/>
      <c r="H4516" s="1"/>
      <c r="I4516" s="3"/>
      <c r="J4516" s="163"/>
    </row>
    <row r="4517" spans="5:10" x14ac:dyDescent="0.3">
      <c r="E4517" s="162"/>
      <c r="F4517" s="1"/>
      <c r="G4517" s="163"/>
      <c r="H4517" s="1"/>
      <c r="I4517" s="3"/>
      <c r="J4517" s="163"/>
    </row>
    <row r="4518" spans="5:10" x14ac:dyDescent="0.3">
      <c r="E4518" s="162"/>
      <c r="F4518" s="1"/>
      <c r="G4518" s="163"/>
      <c r="H4518" s="1"/>
      <c r="I4518" s="3"/>
      <c r="J4518" s="163"/>
    </row>
    <row r="4519" spans="5:10" x14ac:dyDescent="0.3">
      <c r="E4519" s="162"/>
      <c r="F4519" s="1"/>
      <c r="G4519" s="163"/>
      <c r="H4519" s="1"/>
      <c r="I4519" s="3"/>
      <c r="J4519" s="163"/>
    </row>
    <row r="4520" spans="5:10" x14ac:dyDescent="0.3">
      <c r="E4520" s="162"/>
      <c r="F4520" s="1"/>
      <c r="G4520" s="163"/>
      <c r="H4520" s="1"/>
      <c r="I4520" s="3"/>
      <c r="J4520" s="163"/>
    </row>
    <row r="4521" spans="5:10" x14ac:dyDescent="0.3">
      <c r="E4521" s="162"/>
      <c r="F4521" s="1"/>
      <c r="G4521" s="163"/>
      <c r="H4521" s="1"/>
      <c r="I4521" s="3"/>
      <c r="J4521" s="163"/>
    </row>
    <row r="4522" spans="5:10" x14ac:dyDescent="0.3">
      <c r="E4522" s="162"/>
      <c r="F4522" s="1"/>
      <c r="G4522" s="163"/>
      <c r="H4522" s="1"/>
      <c r="I4522" s="3"/>
      <c r="J4522" s="163"/>
    </row>
    <row r="4523" spans="5:10" x14ac:dyDescent="0.3">
      <c r="E4523" s="162"/>
      <c r="F4523" s="1"/>
      <c r="G4523" s="163"/>
      <c r="H4523" s="1"/>
      <c r="I4523" s="3"/>
      <c r="J4523" s="163"/>
    </row>
    <row r="4524" spans="5:10" x14ac:dyDescent="0.3">
      <c r="E4524" s="162"/>
      <c r="F4524" s="1"/>
      <c r="G4524" s="163"/>
      <c r="H4524" s="1"/>
      <c r="I4524" s="3"/>
      <c r="J4524" s="163"/>
    </row>
    <row r="4525" spans="5:10" x14ac:dyDescent="0.3">
      <c r="E4525" s="162"/>
      <c r="F4525" s="1"/>
      <c r="G4525" s="163"/>
      <c r="H4525" s="1"/>
      <c r="I4525" s="3"/>
      <c r="J4525" s="163"/>
    </row>
    <row r="4526" spans="5:10" x14ac:dyDescent="0.3">
      <c r="E4526" s="162"/>
      <c r="F4526" s="1"/>
      <c r="G4526" s="163"/>
      <c r="H4526" s="1"/>
      <c r="I4526" s="3"/>
      <c r="J4526" s="163"/>
    </row>
    <row r="4527" spans="5:10" x14ac:dyDescent="0.3">
      <c r="E4527" s="162"/>
      <c r="F4527" s="1"/>
      <c r="G4527" s="163"/>
      <c r="H4527" s="1"/>
      <c r="I4527" s="3"/>
      <c r="J4527" s="163"/>
    </row>
    <row r="4528" spans="5:10" x14ac:dyDescent="0.3">
      <c r="E4528" s="162"/>
      <c r="F4528" s="1"/>
      <c r="G4528" s="163"/>
      <c r="H4528" s="1"/>
      <c r="I4528" s="3"/>
      <c r="J4528" s="163"/>
    </row>
    <row r="4529" spans="5:10" x14ac:dyDescent="0.3">
      <c r="E4529" s="162"/>
      <c r="F4529" s="1"/>
      <c r="G4529" s="163"/>
      <c r="H4529" s="1"/>
      <c r="I4529" s="3"/>
      <c r="J4529" s="163"/>
    </row>
    <row r="4530" spans="5:10" x14ac:dyDescent="0.3">
      <c r="E4530" s="162"/>
      <c r="F4530" s="1"/>
      <c r="G4530" s="163"/>
      <c r="H4530" s="1"/>
      <c r="I4530" s="3"/>
      <c r="J4530" s="163"/>
    </row>
    <row r="4531" spans="5:10" x14ac:dyDescent="0.3">
      <c r="E4531" s="162"/>
      <c r="F4531" s="1"/>
      <c r="G4531" s="163"/>
      <c r="H4531" s="1"/>
      <c r="I4531" s="3"/>
      <c r="J4531" s="163"/>
    </row>
    <row r="4532" spans="5:10" x14ac:dyDescent="0.3">
      <c r="E4532" s="162"/>
      <c r="F4532" s="1"/>
      <c r="G4532" s="163"/>
      <c r="H4532" s="1"/>
      <c r="I4532" s="3"/>
      <c r="J4532" s="163"/>
    </row>
    <row r="4533" spans="5:10" x14ac:dyDescent="0.3">
      <c r="E4533" s="162"/>
      <c r="F4533" s="1"/>
      <c r="G4533" s="163"/>
      <c r="H4533" s="1"/>
      <c r="I4533" s="3"/>
      <c r="J4533" s="163"/>
    </row>
    <row r="4534" spans="5:10" x14ac:dyDescent="0.3">
      <c r="E4534" s="162"/>
      <c r="F4534" s="1"/>
      <c r="G4534" s="163"/>
      <c r="H4534" s="1"/>
      <c r="I4534" s="3"/>
      <c r="J4534" s="163"/>
    </row>
    <row r="4535" spans="5:10" x14ac:dyDescent="0.3">
      <c r="E4535" s="162"/>
      <c r="F4535" s="1"/>
      <c r="G4535" s="163"/>
      <c r="H4535" s="1"/>
      <c r="I4535" s="3"/>
      <c r="J4535" s="163"/>
    </row>
    <row r="4536" spans="5:10" x14ac:dyDescent="0.3">
      <c r="E4536" s="162"/>
      <c r="F4536" s="1"/>
      <c r="G4536" s="163"/>
      <c r="H4536" s="1"/>
      <c r="I4536" s="3"/>
      <c r="J4536" s="163"/>
    </row>
    <row r="4537" spans="5:10" x14ac:dyDescent="0.3">
      <c r="E4537" s="162"/>
      <c r="F4537" s="1"/>
      <c r="G4537" s="163"/>
      <c r="H4537" s="1"/>
      <c r="I4537" s="3"/>
      <c r="J4537" s="163"/>
    </row>
    <row r="4538" spans="5:10" x14ac:dyDescent="0.3">
      <c r="E4538" s="162"/>
      <c r="F4538" s="1"/>
      <c r="G4538" s="163"/>
      <c r="H4538" s="1"/>
      <c r="I4538" s="3"/>
      <c r="J4538" s="163"/>
    </row>
    <row r="4539" spans="5:10" x14ac:dyDescent="0.3">
      <c r="E4539" s="162"/>
      <c r="F4539" s="1"/>
      <c r="G4539" s="163"/>
      <c r="H4539" s="1"/>
      <c r="I4539" s="3"/>
      <c r="J4539" s="163"/>
    </row>
    <row r="4540" spans="5:10" x14ac:dyDescent="0.3">
      <c r="E4540" s="162"/>
      <c r="F4540" s="1"/>
      <c r="G4540" s="163"/>
      <c r="H4540" s="1"/>
      <c r="I4540" s="3"/>
      <c r="J4540" s="163"/>
    </row>
    <row r="4541" spans="5:10" x14ac:dyDescent="0.3">
      <c r="E4541" s="162"/>
      <c r="F4541" s="1"/>
      <c r="G4541" s="163"/>
      <c r="H4541" s="1"/>
      <c r="I4541" s="3"/>
      <c r="J4541" s="163"/>
    </row>
    <row r="4542" spans="5:10" x14ac:dyDescent="0.3">
      <c r="E4542" s="162"/>
      <c r="F4542" s="1"/>
      <c r="G4542" s="163"/>
      <c r="H4542" s="1"/>
      <c r="I4542" s="3"/>
      <c r="J4542" s="163"/>
    </row>
    <row r="4543" spans="5:10" x14ac:dyDescent="0.3">
      <c r="E4543" s="162"/>
      <c r="F4543" s="1"/>
      <c r="G4543" s="163"/>
      <c r="H4543" s="1"/>
      <c r="I4543" s="3"/>
      <c r="J4543" s="163"/>
    </row>
    <row r="4544" spans="5:10" x14ac:dyDescent="0.3">
      <c r="E4544" s="162"/>
      <c r="F4544" s="1"/>
      <c r="G4544" s="163"/>
      <c r="H4544" s="1"/>
      <c r="I4544" s="3"/>
      <c r="J4544" s="163"/>
    </row>
    <row r="4545" spans="5:10" x14ac:dyDescent="0.3">
      <c r="E4545" s="162"/>
      <c r="F4545" s="1"/>
      <c r="G4545" s="163"/>
      <c r="H4545" s="1"/>
      <c r="I4545" s="3"/>
      <c r="J4545" s="163"/>
    </row>
    <row r="4546" spans="5:10" x14ac:dyDescent="0.3">
      <c r="E4546" s="162"/>
      <c r="F4546" s="1"/>
      <c r="G4546" s="163"/>
      <c r="H4546" s="1"/>
      <c r="I4546" s="3"/>
      <c r="J4546" s="163"/>
    </row>
    <row r="4547" spans="5:10" x14ac:dyDescent="0.3">
      <c r="E4547" s="162"/>
      <c r="F4547" s="1"/>
      <c r="G4547" s="163"/>
      <c r="H4547" s="1"/>
      <c r="I4547" s="3"/>
      <c r="J4547" s="163"/>
    </row>
    <row r="4548" spans="5:10" x14ac:dyDescent="0.3">
      <c r="E4548" s="162"/>
      <c r="F4548" s="1"/>
      <c r="G4548" s="163"/>
      <c r="H4548" s="1"/>
      <c r="I4548" s="3"/>
      <c r="J4548" s="163"/>
    </row>
    <row r="4549" spans="5:10" x14ac:dyDescent="0.3">
      <c r="E4549" s="162"/>
      <c r="F4549" s="1"/>
      <c r="G4549" s="163"/>
      <c r="H4549" s="1"/>
      <c r="I4549" s="3"/>
      <c r="J4549" s="163"/>
    </row>
    <row r="4550" spans="5:10" x14ac:dyDescent="0.3">
      <c r="E4550" s="162"/>
      <c r="F4550" s="1"/>
      <c r="G4550" s="163"/>
      <c r="H4550" s="1"/>
      <c r="I4550" s="3"/>
      <c r="J4550" s="163"/>
    </row>
    <row r="4551" spans="5:10" x14ac:dyDescent="0.3">
      <c r="E4551" s="162"/>
      <c r="F4551" s="1"/>
      <c r="G4551" s="163"/>
      <c r="H4551" s="1"/>
      <c r="I4551" s="3"/>
      <c r="J4551" s="163"/>
    </row>
    <row r="4552" spans="5:10" x14ac:dyDescent="0.3">
      <c r="E4552" s="162"/>
      <c r="F4552" s="1"/>
      <c r="G4552" s="163"/>
      <c r="H4552" s="1"/>
      <c r="I4552" s="3"/>
      <c r="J4552" s="163"/>
    </row>
    <row r="4553" spans="5:10" x14ac:dyDescent="0.3">
      <c r="E4553" s="162"/>
      <c r="F4553" s="1"/>
      <c r="G4553" s="163"/>
      <c r="H4553" s="1"/>
      <c r="I4553" s="3"/>
      <c r="J4553" s="163"/>
    </row>
    <row r="4554" spans="5:10" x14ac:dyDescent="0.3">
      <c r="E4554" s="162"/>
      <c r="F4554" s="1"/>
      <c r="G4554" s="163"/>
      <c r="H4554" s="1"/>
      <c r="I4554" s="3"/>
      <c r="J4554" s="163"/>
    </row>
    <row r="4555" spans="5:10" x14ac:dyDescent="0.3">
      <c r="E4555" s="162"/>
      <c r="F4555" s="1"/>
      <c r="G4555" s="163"/>
      <c r="H4555" s="1"/>
      <c r="I4555" s="3"/>
      <c r="J4555" s="163"/>
    </row>
    <row r="4556" spans="5:10" x14ac:dyDescent="0.3">
      <c r="E4556" s="162"/>
      <c r="F4556" s="1"/>
      <c r="G4556" s="163"/>
      <c r="H4556" s="1"/>
      <c r="I4556" s="3"/>
      <c r="J4556" s="163"/>
    </row>
    <row r="4557" spans="5:10" x14ac:dyDescent="0.3">
      <c r="E4557" s="162"/>
      <c r="F4557" s="1"/>
      <c r="G4557" s="163"/>
      <c r="H4557" s="1"/>
      <c r="I4557" s="3"/>
      <c r="J4557" s="163"/>
    </row>
    <row r="4558" spans="5:10" x14ac:dyDescent="0.3">
      <c r="E4558" s="162"/>
      <c r="F4558" s="1"/>
      <c r="G4558" s="163"/>
      <c r="H4558" s="1"/>
      <c r="I4558" s="3"/>
      <c r="J4558" s="163"/>
    </row>
    <row r="4559" spans="5:10" x14ac:dyDescent="0.3">
      <c r="E4559" s="162"/>
      <c r="F4559" s="1"/>
      <c r="G4559" s="163"/>
      <c r="H4559" s="1"/>
      <c r="I4559" s="3"/>
      <c r="J4559" s="163"/>
    </row>
    <row r="4560" spans="5:10" x14ac:dyDescent="0.3">
      <c r="E4560" s="162"/>
      <c r="F4560" s="1"/>
      <c r="G4560" s="163"/>
      <c r="H4560" s="1"/>
      <c r="I4560" s="3"/>
      <c r="J4560" s="163"/>
    </row>
    <row r="4561" spans="5:10" x14ac:dyDescent="0.3">
      <c r="E4561" s="162"/>
      <c r="F4561" s="1"/>
      <c r="G4561" s="163"/>
      <c r="H4561" s="1"/>
      <c r="I4561" s="3"/>
      <c r="J4561" s="163"/>
    </row>
    <row r="4562" spans="5:10" x14ac:dyDescent="0.3">
      <c r="E4562" s="162"/>
      <c r="F4562" s="1"/>
      <c r="G4562" s="163"/>
      <c r="H4562" s="1"/>
      <c r="I4562" s="3"/>
      <c r="J4562" s="163"/>
    </row>
    <row r="4563" spans="5:10" x14ac:dyDescent="0.3">
      <c r="E4563" s="162"/>
      <c r="F4563" s="1"/>
      <c r="G4563" s="163"/>
      <c r="H4563" s="1"/>
      <c r="I4563" s="3"/>
      <c r="J4563" s="163"/>
    </row>
    <row r="4564" spans="5:10" x14ac:dyDescent="0.3">
      <c r="E4564" s="162"/>
      <c r="F4564" s="1"/>
      <c r="G4564" s="163"/>
      <c r="H4564" s="1"/>
      <c r="I4564" s="3"/>
      <c r="J4564" s="163"/>
    </row>
    <row r="4565" spans="5:10" x14ac:dyDescent="0.3">
      <c r="E4565" s="162"/>
      <c r="F4565" s="1"/>
      <c r="G4565" s="163"/>
      <c r="H4565" s="1"/>
      <c r="I4565" s="3"/>
      <c r="J4565" s="163"/>
    </row>
    <row r="4566" spans="5:10" x14ac:dyDescent="0.3">
      <c r="E4566" s="162"/>
      <c r="F4566" s="1"/>
      <c r="G4566" s="163"/>
      <c r="H4566" s="1"/>
      <c r="I4566" s="3"/>
      <c r="J4566" s="163"/>
    </row>
    <row r="4567" spans="5:10" x14ac:dyDescent="0.3">
      <c r="E4567" s="162"/>
      <c r="F4567" s="1"/>
      <c r="G4567" s="163"/>
      <c r="H4567" s="1"/>
      <c r="I4567" s="3"/>
      <c r="J4567" s="163"/>
    </row>
    <row r="4568" spans="5:10" x14ac:dyDescent="0.3">
      <c r="E4568" s="162"/>
      <c r="F4568" s="1"/>
      <c r="G4568" s="163"/>
      <c r="H4568" s="1"/>
      <c r="I4568" s="3"/>
      <c r="J4568" s="163"/>
    </row>
    <row r="4569" spans="5:10" x14ac:dyDescent="0.3">
      <c r="E4569" s="162"/>
      <c r="F4569" s="1"/>
      <c r="G4569" s="163"/>
      <c r="H4569" s="1"/>
      <c r="I4569" s="3"/>
      <c r="J4569" s="163"/>
    </row>
    <row r="4570" spans="5:10" x14ac:dyDescent="0.3">
      <c r="E4570" s="162"/>
      <c r="F4570" s="1"/>
      <c r="G4570" s="163"/>
      <c r="H4570" s="1"/>
      <c r="I4570" s="3"/>
      <c r="J4570" s="163"/>
    </row>
    <row r="4571" spans="5:10" x14ac:dyDescent="0.3">
      <c r="E4571" s="162"/>
      <c r="F4571" s="1"/>
      <c r="G4571" s="163"/>
      <c r="H4571" s="1"/>
      <c r="I4571" s="3"/>
      <c r="J4571" s="163"/>
    </row>
    <row r="4572" spans="5:10" x14ac:dyDescent="0.3">
      <c r="E4572" s="162"/>
      <c r="F4572" s="1"/>
      <c r="G4572" s="163"/>
      <c r="H4572" s="1"/>
      <c r="I4572" s="3"/>
      <c r="J4572" s="163"/>
    </row>
    <row r="4573" spans="5:10" x14ac:dyDescent="0.3">
      <c r="E4573" s="162"/>
      <c r="F4573" s="1"/>
      <c r="G4573" s="163"/>
      <c r="H4573" s="1"/>
      <c r="I4573" s="3"/>
      <c r="J4573" s="163"/>
    </row>
    <row r="4574" spans="5:10" x14ac:dyDescent="0.3">
      <c r="E4574" s="162"/>
      <c r="F4574" s="1"/>
      <c r="G4574" s="163"/>
      <c r="H4574" s="1"/>
      <c r="I4574" s="3"/>
      <c r="J4574" s="163"/>
    </row>
    <row r="4575" spans="5:10" x14ac:dyDescent="0.3">
      <c r="E4575" s="162"/>
      <c r="F4575" s="1"/>
      <c r="G4575" s="163"/>
      <c r="H4575" s="1"/>
      <c r="I4575" s="3"/>
      <c r="J4575" s="163"/>
    </row>
    <row r="4576" spans="5:10" x14ac:dyDescent="0.3">
      <c r="E4576" s="162"/>
      <c r="F4576" s="1"/>
      <c r="G4576" s="163"/>
      <c r="H4576" s="1"/>
      <c r="I4576" s="3"/>
      <c r="J4576" s="163"/>
    </row>
    <row r="4577" spans="5:10" x14ac:dyDescent="0.3">
      <c r="E4577" s="162"/>
      <c r="F4577" s="1"/>
      <c r="G4577" s="163"/>
      <c r="H4577" s="1"/>
      <c r="I4577" s="3"/>
      <c r="J4577" s="163"/>
    </row>
    <row r="4578" spans="5:10" x14ac:dyDescent="0.3">
      <c r="E4578" s="162"/>
      <c r="F4578" s="1"/>
      <c r="G4578" s="163"/>
      <c r="H4578" s="1"/>
      <c r="I4578" s="3"/>
      <c r="J4578" s="163"/>
    </row>
    <row r="4579" spans="5:10" x14ac:dyDescent="0.3">
      <c r="E4579" s="162"/>
      <c r="F4579" s="1"/>
      <c r="G4579" s="163"/>
      <c r="H4579" s="1"/>
      <c r="I4579" s="3"/>
      <c r="J4579" s="163"/>
    </row>
    <row r="4580" spans="5:10" x14ac:dyDescent="0.3">
      <c r="E4580" s="162"/>
      <c r="F4580" s="1"/>
      <c r="G4580" s="163"/>
      <c r="H4580" s="1"/>
      <c r="I4580" s="3"/>
      <c r="J4580" s="163"/>
    </row>
    <row r="4581" spans="5:10" x14ac:dyDescent="0.3">
      <c r="E4581" s="162"/>
      <c r="F4581" s="1"/>
      <c r="G4581" s="163"/>
      <c r="H4581" s="1"/>
      <c r="I4581" s="3"/>
      <c r="J4581" s="163"/>
    </row>
    <row r="4582" spans="5:10" x14ac:dyDescent="0.3">
      <c r="E4582" s="162"/>
      <c r="F4582" s="1"/>
      <c r="G4582" s="163"/>
      <c r="H4582" s="1"/>
      <c r="I4582" s="3"/>
      <c r="J4582" s="163"/>
    </row>
    <row r="4583" spans="5:10" x14ac:dyDescent="0.3">
      <c r="E4583" s="162"/>
      <c r="F4583" s="1"/>
      <c r="G4583" s="163"/>
      <c r="H4583" s="1"/>
      <c r="I4583" s="3"/>
      <c r="J4583" s="163"/>
    </row>
    <row r="4584" spans="5:10" x14ac:dyDescent="0.3">
      <c r="E4584" s="162"/>
      <c r="F4584" s="1"/>
      <c r="G4584" s="163"/>
      <c r="H4584" s="1"/>
      <c r="I4584" s="3"/>
      <c r="J4584" s="163"/>
    </row>
    <row r="4585" spans="5:10" x14ac:dyDescent="0.3">
      <c r="E4585" s="162"/>
      <c r="F4585" s="1"/>
      <c r="G4585" s="163"/>
      <c r="H4585" s="1"/>
      <c r="I4585" s="3"/>
      <c r="J4585" s="163"/>
    </row>
    <row r="4586" spans="5:10" x14ac:dyDescent="0.3">
      <c r="E4586" s="162"/>
      <c r="F4586" s="1"/>
      <c r="G4586" s="163"/>
      <c r="H4586" s="1"/>
      <c r="I4586" s="3"/>
      <c r="J4586" s="163"/>
    </row>
    <row r="4587" spans="5:10" x14ac:dyDescent="0.3">
      <c r="E4587" s="162"/>
      <c r="F4587" s="1"/>
      <c r="G4587" s="163"/>
      <c r="H4587" s="1"/>
      <c r="I4587" s="3"/>
      <c r="J4587" s="163"/>
    </row>
    <row r="4588" spans="5:10" x14ac:dyDescent="0.3">
      <c r="E4588" s="162"/>
      <c r="F4588" s="1"/>
      <c r="G4588" s="163"/>
      <c r="H4588" s="1"/>
      <c r="I4588" s="3"/>
      <c r="J4588" s="163"/>
    </row>
    <row r="4589" spans="5:10" x14ac:dyDescent="0.3">
      <c r="E4589" s="162"/>
      <c r="F4589" s="1"/>
      <c r="G4589" s="163"/>
      <c r="H4589" s="1"/>
      <c r="I4589" s="3"/>
      <c r="J4589" s="163"/>
    </row>
    <row r="4590" spans="5:10" x14ac:dyDescent="0.3">
      <c r="E4590" s="162"/>
      <c r="F4590" s="1"/>
      <c r="G4590" s="163"/>
      <c r="H4590" s="1"/>
      <c r="I4590" s="3"/>
      <c r="J4590" s="163"/>
    </row>
    <row r="4591" spans="5:10" x14ac:dyDescent="0.3">
      <c r="E4591" s="162"/>
      <c r="F4591" s="1"/>
      <c r="G4591" s="163"/>
      <c r="H4591" s="1"/>
      <c r="I4591" s="3"/>
      <c r="J4591" s="163"/>
    </row>
    <row r="4592" spans="5:10" x14ac:dyDescent="0.3">
      <c r="E4592" s="162"/>
      <c r="F4592" s="1"/>
      <c r="G4592" s="163"/>
      <c r="H4592" s="1"/>
      <c r="I4592" s="3"/>
      <c r="J4592" s="163"/>
    </row>
    <row r="4593" spans="5:10" x14ac:dyDescent="0.3">
      <c r="E4593" s="162"/>
      <c r="F4593" s="1"/>
      <c r="G4593" s="163"/>
      <c r="H4593" s="1"/>
      <c r="I4593" s="3"/>
      <c r="J4593" s="163"/>
    </row>
    <row r="4594" spans="5:10" x14ac:dyDescent="0.3">
      <c r="E4594" s="162"/>
      <c r="F4594" s="1"/>
      <c r="G4594" s="163"/>
      <c r="H4594" s="1"/>
      <c r="I4594" s="3"/>
      <c r="J4594" s="163"/>
    </row>
    <row r="4595" spans="5:10" x14ac:dyDescent="0.3">
      <c r="E4595" s="162"/>
      <c r="F4595" s="1"/>
      <c r="G4595" s="163"/>
      <c r="H4595" s="1"/>
      <c r="I4595" s="3"/>
      <c r="J4595" s="163"/>
    </row>
    <row r="4596" spans="5:10" x14ac:dyDescent="0.3">
      <c r="E4596" s="162"/>
      <c r="F4596" s="1"/>
      <c r="G4596" s="163"/>
      <c r="H4596" s="1"/>
      <c r="I4596" s="3"/>
      <c r="J4596" s="163"/>
    </row>
    <row r="4597" spans="5:10" x14ac:dyDescent="0.3">
      <c r="E4597" s="162"/>
      <c r="F4597" s="1"/>
      <c r="G4597" s="163"/>
      <c r="H4597" s="1"/>
      <c r="I4597" s="3"/>
      <c r="J4597" s="163"/>
    </row>
    <row r="4598" spans="5:10" x14ac:dyDescent="0.3">
      <c r="E4598" s="162"/>
      <c r="F4598" s="1"/>
      <c r="G4598" s="163"/>
      <c r="H4598" s="1"/>
      <c r="I4598" s="3"/>
      <c r="J4598" s="163"/>
    </row>
    <row r="4599" spans="5:10" x14ac:dyDescent="0.3">
      <c r="E4599" s="162"/>
      <c r="F4599" s="1"/>
      <c r="G4599" s="163"/>
      <c r="H4599" s="1"/>
      <c r="I4599" s="3"/>
      <c r="J4599" s="163"/>
    </row>
    <row r="4600" spans="5:10" x14ac:dyDescent="0.3">
      <c r="E4600" s="162"/>
      <c r="F4600" s="1"/>
      <c r="G4600" s="163"/>
      <c r="H4600" s="1"/>
      <c r="I4600" s="3"/>
      <c r="J4600" s="163"/>
    </row>
    <row r="4601" spans="5:10" x14ac:dyDescent="0.3">
      <c r="E4601" s="162"/>
      <c r="F4601" s="1"/>
      <c r="G4601" s="163"/>
      <c r="H4601" s="1"/>
      <c r="I4601" s="3"/>
      <c r="J4601" s="163"/>
    </row>
    <row r="4602" spans="5:10" x14ac:dyDescent="0.3">
      <c r="E4602" s="162"/>
      <c r="F4602" s="1"/>
      <c r="G4602" s="163"/>
      <c r="H4602" s="1"/>
      <c r="I4602" s="3"/>
      <c r="J4602" s="163"/>
    </row>
    <row r="4603" spans="5:10" x14ac:dyDescent="0.3">
      <c r="E4603" s="162"/>
      <c r="F4603" s="1"/>
      <c r="G4603" s="163"/>
      <c r="H4603" s="1"/>
      <c r="I4603" s="3"/>
      <c r="J4603" s="163"/>
    </row>
    <row r="4604" spans="5:10" x14ac:dyDescent="0.3">
      <c r="E4604" s="162"/>
      <c r="F4604" s="1"/>
      <c r="G4604" s="163"/>
      <c r="H4604" s="1"/>
      <c r="I4604" s="3"/>
      <c r="J4604" s="163"/>
    </row>
    <row r="4605" spans="5:10" x14ac:dyDescent="0.3">
      <c r="E4605" s="162"/>
      <c r="F4605" s="1"/>
      <c r="G4605" s="163"/>
      <c r="H4605" s="1"/>
      <c r="I4605" s="3"/>
      <c r="J4605" s="163"/>
    </row>
    <row r="4606" spans="5:10" x14ac:dyDescent="0.3">
      <c r="E4606" s="162"/>
      <c r="F4606" s="1"/>
      <c r="G4606" s="163"/>
      <c r="H4606" s="1"/>
      <c r="I4606" s="3"/>
      <c r="J4606" s="163"/>
    </row>
    <row r="4607" spans="5:10" x14ac:dyDescent="0.3">
      <c r="E4607" s="162"/>
      <c r="F4607" s="1"/>
      <c r="G4607" s="163"/>
      <c r="H4607" s="1"/>
      <c r="I4607" s="3"/>
      <c r="J4607" s="163"/>
    </row>
    <row r="4608" spans="5:10" x14ac:dyDescent="0.3">
      <c r="E4608" s="162"/>
      <c r="F4608" s="1"/>
      <c r="G4608" s="163"/>
      <c r="H4608" s="1"/>
      <c r="I4608" s="3"/>
      <c r="J4608" s="163"/>
    </row>
    <row r="4609" spans="5:10" x14ac:dyDescent="0.3">
      <c r="E4609" s="162"/>
      <c r="F4609" s="1"/>
      <c r="G4609" s="163"/>
      <c r="H4609" s="1"/>
      <c r="I4609" s="3"/>
      <c r="J4609" s="163"/>
    </row>
    <row r="4610" spans="5:10" x14ac:dyDescent="0.3">
      <c r="E4610" s="162"/>
      <c r="F4610" s="1"/>
      <c r="G4610" s="163"/>
      <c r="H4610" s="1"/>
      <c r="I4610" s="3"/>
      <c r="J4610" s="163"/>
    </row>
    <row r="4611" spans="5:10" x14ac:dyDescent="0.3">
      <c r="E4611" s="162"/>
      <c r="F4611" s="1"/>
      <c r="G4611" s="163"/>
      <c r="H4611" s="1"/>
      <c r="I4611" s="3"/>
      <c r="J4611" s="163"/>
    </row>
    <row r="4612" spans="5:10" x14ac:dyDescent="0.3">
      <c r="E4612" s="162"/>
      <c r="F4612" s="1"/>
      <c r="G4612" s="163"/>
      <c r="H4612" s="1"/>
      <c r="I4612" s="3"/>
      <c r="J4612" s="163"/>
    </row>
    <row r="4613" spans="5:10" x14ac:dyDescent="0.3">
      <c r="E4613" s="162"/>
      <c r="F4613" s="1"/>
      <c r="G4613" s="163"/>
      <c r="H4613" s="1"/>
      <c r="I4613" s="3"/>
      <c r="J4613" s="163"/>
    </row>
    <row r="4614" spans="5:10" x14ac:dyDescent="0.3">
      <c r="E4614" s="162"/>
      <c r="F4614" s="1"/>
      <c r="G4614" s="163"/>
      <c r="H4614" s="1"/>
      <c r="I4614" s="3"/>
      <c r="J4614" s="163"/>
    </row>
    <row r="4615" spans="5:10" x14ac:dyDescent="0.3">
      <c r="E4615" s="162"/>
      <c r="F4615" s="1"/>
      <c r="G4615" s="163"/>
      <c r="H4615" s="1"/>
      <c r="I4615" s="3"/>
      <c r="J4615" s="163"/>
    </row>
    <row r="4616" spans="5:10" x14ac:dyDescent="0.3">
      <c r="E4616" s="162"/>
      <c r="F4616" s="1"/>
      <c r="G4616" s="163"/>
      <c r="H4616" s="1"/>
      <c r="I4616" s="3"/>
      <c r="J4616" s="163"/>
    </row>
    <row r="4617" spans="5:10" x14ac:dyDescent="0.3">
      <c r="E4617" s="162"/>
      <c r="F4617" s="1"/>
      <c r="G4617" s="163"/>
      <c r="H4617" s="1"/>
      <c r="I4617" s="3"/>
      <c r="J4617" s="163"/>
    </row>
    <row r="4618" spans="5:10" x14ac:dyDescent="0.3">
      <c r="E4618" s="162"/>
      <c r="F4618" s="1"/>
      <c r="G4618" s="163"/>
      <c r="H4618" s="1"/>
      <c r="I4618" s="3"/>
      <c r="J4618" s="163"/>
    </row>
    <row r="4619" spans="5:10" x14ac:dyDescent="0.3">
      <c r="E4619" s="162"/>
      <c r="F4619" s="1"/>
      <c r="G4619" s="163"/>
      <c r="H4619" s="1"/>
      <c r="I4619" s="3"/>
      <c r="J4619" s="163"/>
    </row>
    <row r="4620" spans="5:10" x14ac:dyDescent="0.3">
      <c r="E4620" s="162"/>
      <c r="F4620" s="1"/>
      <c r="G4620" s="163"/>
      <c r="H4620" s="1"/>
      <c r="I4620" s="3"/>
      <c r="J4620" s="163"/>
    </row>
    <row r="4621" spans="5:10" x14ac:dyDescent="0.3">
      <c r="E4621" s="162"/>
      <c r="F4621" s="1"/>
      <c r="G4621" s="163"/>
      <c r="H4621" s="1"/>
      <c r="I4621" s="3"/>
      <c r="J4621" s="163"/>
    </row>
    <row r="4622" spans="5:10" x14ac:dyDescent="0.3">
      <c r="E4622" s="162"/>
      <c r="F4622" s="1"/>
      <c r="G4622" s="163"/>
      <c r="H4622" s="1"/>
      <c r="I4622" s="3"/>
      <c r="J4622" s="163"/>
    </row>
    <row r="4623" spans="5:10" x14ac:dyDescent="0.3">
      <c r="E4623" s="162"/>
      <c r="F4623" s="1"/>
      <c r="G4623" s="163"/>
      <c r="H4623" s="1"/>
      <c r="I4623" s="3"/>
      <c r="J4623" s="163"/>
    </row>
    <row r="4624" spans="5:10" x14ac:dyDescent="0.3">
      <c r="E4624" s="162"/>
      <c r="F4624" s="1"/>
      <c r="G4624" s="163"/>
      <c r="H4624" s="1"/>
      <c r="I4624" s="3"/>
      <c r="J4624" s="163"/>
    </row>
    <row r="4625" spans="5:10" x14ac:dyDescent="0.3">
      <c r="E4625" s="162"/>
      <c r="F4625" s="1"/>
      <c r="G4625" s="163"/>
      <c r="H4625" s="1"/>
      <c r="I4625" s="3"/>
      <c r="J4625" s="163"/>
    </row>
    <row r="4626" spans="5:10" x14ac:dyDescent="0.3">
      <c r="E4626" s="162"/>
      <c r="F4626" s="1"/>
      <c r="G4626" s="163"/>
      <c r="H4626" s="1"/>
      <c r="I4626" s="3"/>
      <c r="J4626" s="163"/>
    </row>
    <row r="4627" spans="5:10" x14ac:dyDescent="0.3">
      <c r="E4627" s="162"/>
      <c r="F4627" s="1"/>
      <c r="G4627" s="163"/>
      <c r="H4627" s="1"/>
      <c r="I4627" s="3"/>
      <c r="J4627" s="163"/>
    </row>
    <row r="4628" spans="5:10" x14ac:dyDescent="0.3">
      <c r="E4628" s="162"/>
      <c r="F4628" s="1"/>
      <c r="G4628" s="163"/>
      <c r="H4628" s="1"/>
      <c r="I4628" s="3"/>
      <c r="J4628" s="163"/>
    </row>
    <row r="4629" spans="5:10" x14ac:dyDescent="0.3">
      <c r="E4629" s="162"/>
      <c r="F4629" s="1"/>
      <c r="G4629" s="163"/>
      <c r="H4629" s="1"/>
      <c r="I4629" s="3"/>
      <c r="J4629" s="163"/>
    </row>
    <row r="4630" spans="5:10" x14ac:dyDescent="0.3">
      <c r="E4630" s="162"/>
      <c r="F4630" s="1"/>
      <c r="G4630" s="163"/>
      <c r="H4630" s="1"/>
      <c r="I4630" s="3"/>
      <c r="J4630" s="163"/>
    </row>
    <row r="4631" spans="5:10" x14ac:dyDescent="0.3">
      <c r="E4631" s="162"/>
      <c r="F4631" s="1"/>
      <c r="G4631" s="163"/>
      <c r="H4631" s="1"/>
      <c r="I4631" s="3"/>
      <c r="J4631" s="163"/>
    </row>
    <row r="4632" spans="5:10" x14ac:dyDescent="0.3">
      <c r="E4632" s="162"/>
      <c r="F4632" s="1"/>
      <c r="G4632" s="163"/>
      <c r="H4632" s="1"/>
      <c r="I4632" s="3"/>
      <c r="J4632" s="163"/>
    </row>
    <row r="4633" spans="5:10" x14ac:dyDescent="0.3">
      <c r="E4633" s="162"/>
      <c r="F4633" s="1"/>
      <c r="G4633" s="163"/>
      <c r="H4633" s="1"/>
      <c r="I4633" s="3"/>
      <c r="J4633" s="163"/>
    </row>
    <row r="4634" spans="5:10" x14ac:dyDescent="0.3">
      <c r="E4634" s="162"/>
      <c r="F4634" s="1"/>
      <c r="G4634" s="163"/>
      <c r="H4634" s="1"/>
      <c r="I4634" s="3"/>
      <c r="J4634" s="163"/>
    </row>
    <row r="4635" spans="5:10" x14ac:dyDescent="0.3">
      <c r="E4635" s="162"/>
      <c r="F4635" s="1"/>
      <c r="G4635" s="163"/>
      <c r="H4635" s="1"/>
      <c r="I4635" s="3"/>
      <c r="J4635" s="163"/>
    </row>
    <row r="4636" spans="5:10" x14ac:dyDescent="0.3">
      <c r="E4636" s="162"/>
      <c r="F4636" s="1"/>
      <c r="G4636" s="163"/>
      <c r="H4636" s="1"/>
      <c r="I4636" s="3"/>
      <c r="J4636" s="163"/>
    </row>
    <row r="4637" spans="5:10" x14ac:dyDescent="0.3">
      <c r="E4637" s="162"/>
      <c r="F4637" s="1"/>
      <c r="G4637" s="163"/>
      <c r="H4637" s="1"/>
      <c r="I4637" s="3"/>
      <c r="J4637" s="163"/>
    </row>
    <row r="4638" spans="5:10" x14ac:dyDescent="0.3">
      <c r="E4638" s="162"/>
      <c r="F4638" s="1"/>
      <c r="G4638" s="163"/>
      <c r="H4638" s="1"/>
      <c r="I4638" s="3"/>
      <c r="J4638" s="163"/>
    </row>
    <row r="4639" spans="5:10" x14ac:dyDescent="0.3">
      <c r="E4639" s="162"/>
      <c r="F4639" s="1"/>
      <c r="G4639" s="163"/>
      <c r="H4639" s="1"/>
      <c r="I4639" s="3"/>
      <c r="J4639" s="163"/>
    </row>
    <row r="4640" spans="5:10" x14ac:dyDescent="0.3">
      <c r="E4640" s="162"/>
      <c r="F4640" s="1"/>
      <c r="G4640" s="163"/>
      <c r="H4640" s="1"/>
      <c r="I4640" s="3"/>
      <c r="J4640" s="163"/>
    </row>
    <row r="4641" spans="5:10" x14ac:dyDescent="0.3">
      <c r="E4641" s="162"/>
      <c r="F4641" s="1"/>
      <c r="G4641" s="163"/>
      <c r="H4641" s="1"/>
      <c r="I4641" s="3"/>
      <c r="J4641" s="163"/>
    </row>
    <row r="4642" spans="5:10" x14ac:dyDescent="0.3">
      <c r="E4642" s="162"/>
      <c r="F4642" s="1"/>
      <c r="G4642" s="163"/>
      <c r="H4642" s="1"/>
      <c r="I4642" s="3"/>
      <c r="J4642" s="163"/>
    </row>
    <row r="4643" spans="5:10" x14ac:dyDescent="0.3">
      <c r="E4643" s="162"/>
      <c r="F4643" s="1"/>
      <c r="G4643" s="163"/>
      <c r="H4643" s="1"/>
      <c r="I4643" s="3"/>
      <c r="J4643" s="163"/>
    </row>
    <row r="4644" spans="5:10" x14ac:dyDescent="0.3">
      <c r="E4644" s="162"/>
      <c r="F4644" s="1"/>
      <c r="G4644" s="163"/>
      <c r="H4644" s="1"/>
      <c r="I4644" s="3"/>
      <c r="J4644" s="163"/>
    </row>
    <row r="4645" spans="5:10" x14ac:dyDescent="0.3">
      <c r="E4645" s="162"/>
      <c r="F4645" s="1"/>
      <c r="G4645" s="163"/>
      <c r="H4645" s="1"/>
      <c r="I4645" s="3"/>
      <c r="J4645" s="163"/>
    </row>
    <row r="4646" spans="5:10" x14ac:dyDescent="0.3">
      <c r="E4646" s="162"/>
      <c r="F4646" s="1"/>
      <c r="G4646" s="163"/>
      <c r="H4646" s="1"/>
      <c r="I4646" s="3"/>
      <c r="J4646" s="163"/>
    </row>
    <row r="4647" spans="5:10" x14ac:dyDescent="0.3">
      <c r="E4647" s="162"/>
      <c r="F4647" s="1"/>
      <c r="G4647" s="163"/>
      <c r="H4647" s="1"/>
      <c r="I4647" s="3"/>
      <c r="J4647" s="163"/>
    </row>
    <row r="4648" spans="5:10" x14ac:dyDescent="0.3">
      <c r="E4648" s="162"/>
      <c r="F4648" s="1"/>
      <c r="G4648" s="163"/>
      <c r="H4648" s="1"/>
      <c r="I4648" s="3"/>
      <c r="J4648" s="163"/>
    </row>
    <row r="4649" spans="5:10" x14ac:dyDescent="0.3">
      <c r="E4649" s="162"/>
      <c r="F4649" s="1"/>
      <c r="G4649" s="163"/>
      <c r="H4649" s="1"/>
      <c r="I4649" s="3"/>
      <c r="J4649" s="163"/>
    </row>
    <row r="4650" spans="5:10" x14ac:dyDescent="0.3">
      <c r="E4650" s="162"/>
      <c r="F4650" s="1"/>
      <c r="G4650" s="163"/>
      <c r="H4650" s="1"/>
      <c r="I4650" s="3"/>
      <c r="J4650" s="163"/>
    </row>
    <row r="4651" spans="5:10" x14ac:dyDescent="0.3">
      <c r="E4651" s="162"/>
      <c r="F4651" s="1"/>
      <c r="G4651" s="163"/>
      <c r="H4651" s="1"/>
      <c r="I4651" s="3"/>
      <c r="J4651" s="163"/>
    </row>
    <row r="4652" spans="5:10" x14ac:dyDescent="0.3">
      <c r="E4652" s="162"/>
      <c r="F4652" s="1"/>
      <c r="G4652" s="163"/>
      <c r="H4652" s="1"/>
      <c r="I4652" s="3"/>
      <c r="J4652" s="163"/>
    </row>
    <row r="4653" spans="5:10" x14ac:dyDescent="0.3">
      <c r="E4653" s="162"/>
      <c r="F4653" s="1"/>
      <c r="G4653" s="163"/>
      <c r="H4653" s="1"/>
      <c r="I4653" s="3"/>
      <c r="J4653" s="163"/>
    </row>
    <row r="4654" spans="5:10" x14ac:dyDescent="0.3">
      <c r="E4654" s="162"/>
      <c r="F4654" s="1"/>
      <c r="G4654" s="163"/>
      <c r="H4654" s="1"/>
      <c r="I4654" s="3"/>
      <c r="J4654" s="163"/>
    </row>
    <row r="4655" spans="5:10" x14ac:dyDescent="0.3">
      <c r="E4655" s="162"/>
      <c r="F4655" s="1"/>
      <c r="G4655" s="163"/>
      <c r="H4655" s="1"/>
      <c r="I4655" s="3"/>
      <c r="J4655" s="163"/>
    </row>
    <row r="4656" spans="5:10" x14ac:dyDescent="0.3">
      <c r="E4656" s="162"/>
      <c r="F4656" s="1"/>
      <c r="G4656" s="163"/>
      <c r="H4656" s="1"/>
      <c r="I4656" s="3"/>
      <c r="J4656" s="163"/>
    </row>
    <row r="4657" spans="5:10" x14ac:dyDescent="0.3">
      <c r="E4657" s="162"/>
      <c r="F4657" s="1"/>
      <c r="G4657" s="163"/>
      <c r="H4657" s="1"/>
      <c r="I4657" s="3"/>
      <c r="J4657" s="163"/>
    </row>
    <row r="4658" spans="5:10" x14ac:dyDescent="0.3">
      <c r="E4658" s="162"/>
      <c r="F4658" s="1"/>
      <c r="G4658" s="163"/>
      <c r="H4658" s="1"/>
      <c r="I4658" s="3"/>
      <c r="J4658" s="163"/>
    </row>
    <row r="4659" spans="5:10" x14ac:dyDescent="0.3">
      <c r="E4659" s="162"/>
      <c r="F4659" s="1"/>
      <c r="G4659" s="163"/>
      <c r="H4659" s="1"/>
      <c r="I4659" s="3"/>
      <c r="J4659" s="163"/>
    </row>
    <row r="4660" spans="5:10" x14ac:dyDescent="0.3">
      <c r="E4660" s="162"/>
      <c r="F4660" s="1"/>
      <c r="G4660" s="163"/>
      <c r="H4660" s="1"/>
      <c r="I4660" s="3"/>
      <c r="J4660" s="163"/>
    </row>
    <row r="4661" spans="5:10" x14ac:dyDescent="0.3">
      <c r="E4661" s="162"/>
      <c r="F4661" s="1"/>
      <c r="G4661" s="163"/>
      <c r="H4661" s="1"/>
      <c r="I4661" s="3"/>
      <c r="J4661" s="163"/>
    </row>
    <row r="4662" spans="5:10" x14ac:dyDescent="0.3">
      <c r="E4662" s="162"/>
      <c r="F4662" s="1"/>
      <c r="G4662" s="163"/>
      <c r="H4662" s="1"/>
      <c r="I4662" s="3"/>
      <c r="J4662" s="163"/>
    </row>
    <row r="4663" spans="5:10" x14ac:dyDescent="0.3">
      <c r="E4663" s="162"/>
      <c r="F4663" s="1"/>
      <c r="G4663" s="163"/>
      <c r="H4663" s="1"/>
      <c r="I4663" s="3"/>
      <c r="J4663" s="163"/>
    </row>
    <row r="4664" spans="5:10" x14ac:dyDescent="0.3">
      <c r="E4664" s="162"/>
      <c r="F4664" s="1"/>
      <c r="G4664" s="163"/>
      <c r="H4664" s="1"/>
      <c r="I4664" s="3"/>
      <c r="J4664" s="163"/>
    </row>
    <row r="4665" spans="5:10" x14ac:dyDescent="0.3">
      <c r="E4665" s="162"/>
      <c r="F4665" s="1"/>
      <c r="G4665" s="163"/>
      <c r="H4665" s="1"/>
      <c r="I4665" s="3"/>
      <c r="J4665" s="163"/>
    </row>
    <row r="4666" spans="5:10" x14ac:dyDescent="0.3">
      <c r="E4666" s="162"/>
      <c r="F4666" s="1"/>
      <c r="G4666" s="163"/>
      <c r="H4666" s="1"/>
      <c r="I4666" s="3"/>
      <c r="J4666" s="163"/>
    </row>
    <row r="4667" spans="5:10" x14ac:dyDescent="0.3">
      <c r="E4667" s="162"/>
      <c r="F4667" s="1"/>
      <c r="G4667" s="163"/>
      <c r="H4667" s="1"/>
      <c r="I4667" s="3"/>
      <c r="J4667" s="163"/>
    </row>
    <row r="4668" spans="5:10" x14ac:dyDescent="0.3">
      <c r="E4668" s="162"/>
      <c r="F4668" s="1"/>
      <c r="G4668" s="163"/>
      <c r="H4668" s="1"/>
      <c r="I4668" s="3"/>
      <c r="J4668" s="163"/>
    </row>
    <row r="4669" spans="5:10" x14ac:dyDescent="0.3">
      <c r="E4669" s="162"/>
      <c r="F4669" s="1"/>
      <c r="G4669" s="163"/>
      <c r="H4669" s="1"/>
      <c r="I4669" s="3"/>
      <c r="J4669" s="163"/>
    </row>
    <row r="4670" spans="5:10" x14ac:dyDescent="0.3">
      <c r="E4670" s="162"/>
      <c r="F4670" s="1"/>
      <c r="G4670" s="163"/>
      <c r="H4670" s="1"/>
      <c r="I4670" s="3"/>
      <c r="J4670" s="163"/>
    </row>
    <row r="4671" spans="5:10" x14ac:dyDescent="0.3">
      <c r="E4671" s="162"/>
      <c r="F4671" s="1"/>
      <c r="G4671" s="163"/>
      <c r="H4671" s="1"/>
      <c r="I4671" s="3"/>
      <c r="J4671" s="163"/>
    </row>
    <row r="4672" spans="5:10" x14ac:dyDescent="0.3">
      <c r="E4672" s="162"/>
      <c r="F4672" s="1"/>
      <c r="G4672" s="163"/>
      <c r="H4672" s="1"/>
      <c r="I4672" s="3"/>
      <c r="J4672" s="163"/>
    </row>
    <row r="4673" spans="5:10" x14ac:dyDescent="0.3">
      <c r="E4673" s="162"/>
      <c r="F4673" s="1"/>
      <c r="G4673" s="163"/>
      <c r="H4673" s="1"/>
      <c r="I4673" s="3"/>
      <c r="J4673" s="163"/>
    </row>
    <row r="4674" spans="5:10" x14ac:dyDescent="0.3">
      <c r="E4674" s="162"/>
      <c r="F4674" s="1"/>
      <c r="G4674" s="163"/>
      <c r="H4674" s="1"/>
      <c r="I4674" s="3"/>
      <c r="J4674" s="163"/>
    </row>
    <row r="4675" spans="5:10" x14ac:dyDescent="0.3">
      <c r="E4675" s="162"/>
      <c r="F4675" s="1"/>
      <c r="G4675" s="163"/>
      <c r="H4675" s="1"/>
      <c r="I4675" s="3"/>
      <c r="J4675" s="163"/>
    </row>
    <row r="4676" spans="5:10" x14ac:dyDescent="0.3">
      <c r="E4676" s="162"/>
      <c r="F4676" s="1"/>
      <c r="G4676" s="163"/>
      <c r="H4676" s="1"/>
      <c r="I4676" s="3"/>
      <c r="J4676" s="163"/>
    </row>
    <row r="4677" spans="5:10" x14ac:dyDescent="0.3">
      <c r="E4677" s="162"/>
      <c r="F4677" s="1"/>
      <c r="G4677" s="163"/>
      <c r="H4677" s="1"/>
      <c r="I4677" s="3"/>
      <c r="J4677" s="163"/>
    </row>
    <row r="4678" spans="5:10" x14ac:dyDescent="0.3">
      <c r="E4678" s="162"/>
      <c r="F4678" s="1"/>
      <c r="G4678" s="163"/>
      <c r="H4678" s="1"/>
      <c r="I4678" s="3"/>
      <c r="J4678" s="163"/>
    </row>
    <row r="4679" spans="5:10" x14ac:dyDescent="0.3">
      <c r="E4679" s="162"/>
      <c r="F4679" s="1"/>
      <c r="G4679" s="163"/>
      <c r="H4679" s="1"/>
      <c r="I4679" s="3"/>
      <c r="J4679" s="163"/>
    </row>
    <row r="4680" spans="5:10" x14ac:dyDescent="0.3">
      <c r="E4680" s="162"/>
      <c r="F4680" s="1"/>
      <c r="G4680" s="163"/>
      <c r="H4680" s="1"/>
      <c r="I4680" s="3"/>
      <c r="J4680" s="163"/>
    </row>
    <row r="4681" spans="5:10" x14ac:dyDescent="0.3">
      <c r="E4681" s="162"/>
      <c r="F4681" s="1"/>
      <c r="G4681" s="163"/>
      <c r="H4681" s="1"/>
      <c r="I4681" s="3"/>
      <c r="J4681" s="163"/>
    </row>
    <row r="4682" spans="5:10" x14ac:dyDescent="0.3">
      <c r="E4682" s="162"/>
      <c r="F4682" s="1"/>
      <c r="G4682" s="163"/>
      <c r="H4682" s="1"/>
      <c r="I4682" s="3"/>
      <c r="J4682" s="163"/>
    </row>
    <row r="4683" spans="5:10" x14ac:dyDescent="0.3">
      <c r="E4683" s="162"/>
      <c r="F4683" s="1"/>
      <c r="G4683" s="163"/>
      <c r="H4683" s="1"/>
      <c r="I4683" s="3"/>
      <c r="J4683" s="163"/>
    </row>
    <row r="4684" spans="5:10" x14ac:dyDescent="0.3">
      <c r="E4684" s="162"/>
      <c r="F4684" s="1"/>
      <c r="G4684" s="163"/>
      <c r="H4684" s="1"/>
      <c r="I4684" s="3"/>
      <c r="J4684" s="163"/>
    </row>
    <row r="4685" spans="5:10" x14ac:dyDescent="0.3">
      <c r="E4685" s="162"/>
      <c r="F4685" s="1"/>
      <c r="G4685" s="163"/>
      <c r="H4685" s="1"/>
      <c r="I4685" s="3"/>
      <c r="J4685" s="163"/>
    </row>
    <row r="4686" spans="5:10" x14ac:dyDescent="0.3">
      <c r="E4686" s="162"/>
      <c r="F4686" s="1"/>
      <c r="G4686" s="163"/>
      <c r="H4686" s="1"/>
      <c r="I4686" s="3"/>
      <c r="J4686" s="163"/>
    </row>
    <row r="4687" spans="5:10" x14ac:dyDescent="0.3">
      <c r="E4687" s="162"/>
      <c r="F4687" s="1"/>
      <c r="G4687" s="163"/>
      <c r="H4687" s="1"/>
      <c r="I4687" s="3"/>
      <c r="J4687" s="163"/>
    </row>
    <row r="4688" spans="5:10" x14ac:dyDescent="0.3">
      <c r="E4688" s="162"/>
      <c r="F4688" s="1"/>
      <c r="G4688" s="163"/>
      <c r="H4688" s="1"/>
      <c r="I4688" s="3"/>
      <c r="J4688" s="163"/>
    </row>
    <row r="4689" spans="5:10" x14ac:dyDescent="0.3">
      <c r="E4689" s="162"/>
      <c r="F4689" s="1"/>
      <c r="G4689" s="163"/>
      <c r="H4689" s="1"/>
      <c r="I4689" s="3"/>
      <c r="J4689" s="163"/>
    </row>
    <row r="4690" spans="5:10" x14ac:dyDescent="0.3">
      <c r="E4690" s="162"/>
      <c r="F4690" s="1"/>
      <c r="G4690" s="163"/>
      <c r="H4690" s="1"/>
      <c r="I4690" s="3"/>
      <c r="J4690" s="163"/>
    </row>
    <row r="4691" spans="5:10" x14ac:dyDescent="0.3">
      <c r="E4691" s="162"/>
      <c r="F4691" s="1"/>
      <c r="G4691" s="163"/>
      <c r="H4691" s="1"/>
      <c r="I4691" s="3"/>
      <c r="J4691" s="163"/>
    </row>
    <row r="4692" spans="5:10" x14ac:dyDescent="0.3">
      <c r="E4692" s="162"/>
      <c r="F4692" s="1"/>
      <c r="G4692" s="163"/>
      <c r="H4692" s="1"/>
      <c r="I4692" s="3"/>
      <c r="J4692" s="163"/>
    </row>
    <row r="4693" spans="5:10" x14ac:dyDescent="0.3">
      <c r="E4693" s="162"/>
      <c r="F4693" s="1"/>
      <c r="G4693" s="163"/>
      <c r="H4693" s="1"/>
      <c r="I4693" s="3"/>
      <c r="J4693" s="163"/>
    </row>
    <row r="4694" spans="5:10" x14ac:dyDescent="0.3">
      <c r="E4694" s="162"/>
      <c r="F4694" s="1"/>
      <c r="G4694" s="163"/>
      <c r="H4694" s="1"/>
      <c r="I4694" s="3"/>
      <c r="J4694" s="163"/>
    </row>
    <row r="4695" spans="5:10" x14ac:dyDescent="0.3">
      <c r="E4695" s="162"/>
      <c r="F4695" s="1"/>
      <c r="G4695" s="163"/>
      <c r="H4695" s="1"/>
      <c r="I4695" s="3"/>
      <c r="J4695" s="163"/>
    </row>
    <row r="4696" spans="5:10" x14ac:dyDescent="0.3">
      <c r="E4696" s="162"/>
      <c r="F4696" s="1"/>
      <c r="G4696" s="163"/>
      <c r="H4696" s="1"/>
      <c r="I4696" s="3"/>
      <c r="J4696" s="163"/>
    </row>
    <row r="4697" spans="5:10" x14ac:dyDescent="0.3">
      <c r="E4697" s="162"/>
      <c r="F4697" s="1"/>
      <c r="G4697" s="163"/>
      <c r="H4697" s="1"/>
      <c r="I4697" s="3"/>
      <c r="J4697" s="163"/>
    </row>
    <row r="4698" spans="5:10" x14ac:dyDescent="0.3">
      <c r="E4698" s="162"/>
      <c r="F4698" s="1"/>
      <c r="G4698" s="163"/>
      <c r="H4698" s="1"/>
      <c r="I4698" s="3"/>
      <c r="J4698" s="163"/>
    </row>
    <row r="4699" spans="5:10" x14ac:dyDescent="0.3">
      <c r="E4699" s="162"/>
      <c r="F4699" s="1"/>
      <c r="G4699" s="163"/>
      <c r="H4699" s="1"/>
      <c r="I4699" s="3"/>
      <c r="J4699" s="163"/>
    </row>
    <row r="4700" spans="5:10" x14ac:dyDescent="0.3">
      <c r="E4700" s="162"/>
      <c r="F4700" s="1"/>
      <c r="G4700" s="163"/>
      <c r="H4700" s="1"/>
      <c r="I4700" s="3"/>
      <c r="J4700" s="163"/>
    </row>
    <row r="4701" spans="5:10" x14ac:dyDescent="0.3">
      <c r="E4701" s="162"/>
      <c r="F4701" s="1"/>
      <c r="G4701" s="163"/>
      <c r="H4701" s="1"/>
      <c r="I4701" s="3"/>
      <c r="J4701" s="163"/>
    </row>
    <row r="4702" spans="5:10" x14ac:dyDescent="0.3">
      <c r="E4702" s="162"/>
      <c r="F4702" s="1"/>
      <c r="G4702" s="163"/>
      <c r="H4702" s="1"/>
      <c r="I4702" s="3"/>
      <c r="J4702" s="163"/>
    </row>
    <row r="4703" spans="5:10" x14ac:dyDescent="0.3">
      <c r="E4703" s="162"/>
      <c r="F4703" s="1"/>
      <c r="G4703" s="163"/>
      <c r="H4703" s="1"/>
      <c r="I4703" s="3"/>
      <c r="J4703" s="163"/>
    </row>
    <row r="4704" spans="5:10" x14ac:dyDescent="0.3">
      <c r="E4704" s="162"/>
      <c r="F4704" s="1"/>
      <c r="G4704" s="163"/>
      <c r="H4704" s="1"/>
      <c r="I4704" s="3"/>
      <c r="J4704" s="163"/>
    </row>
    <row r="4705" spans="5:10" x14ac:dyDescent="0.3">
      <c r="E4705" s="162"/>
      <c r="F4705" s="1"/>
      <c r="G4705" s="163"/>
      <c r="H4705" s="1"/>
      <c r="I4705" s="3"/>
      <c r="J4705" s="163"/>
    </row>
    <row r="4706" spans="5:10" x14ac:dyDescent="0.3">
      <c r="E4706" s="162"/>
      <c r="F4706" s="1"/>
      <c r="G4706" s="163"/>
      <c r="H4706" s="1"/>
      <c r="I4706" s="3"/>
      <c r="J4706" s="163"/>
    </row>
    <row r="4707" spans="5:10" x14ac:dyDescent="0.3">
      <c r="E4707" s="162"/>
      <c r="F4707" s="1"/>
      <c r="G4707" s="163"/>
      <c r="H4707" s="1"/>
      <c r="I4707" s="3"/>
      <c r="J4707" s="163"/>
    </row>
    <row r="4708" spans="5:10" x14ac:dyDescent="0.3">
      <c r="E4708" s="162"/>
      <c r="F4708" s="1"/>
      <c r="G4708" s="163"/>
      <c r="H4708" s="1"/>
      <c r="I4708" s="3"/>
      <c r="J4708" s="163"/>
    </row>
    <row r="4709" spans="5:10" x14ac:dyDescent="0.3">
      <c r="E4709" s="162"/>
      <c r="F4709" s="1"/>
      <c r="G4709" s="163"/>
      <c r="H4709" s="1"/>
      <c r="I4709" s="3"/>
      <c r="J4709" s="163"/>
    </row>
    <row r="4710" spans="5:10" x14ac:dyDescent="0.3">
      <c r="E4710" s="162"/>
      <c r="F4710" s="1"/>
      <c r="G4710" s="163"/>
      <c r="H4710" s="1"/>
      <c r="I4710" s="3"/>
      <c r="J4710" s="163"/>
    </row>
    <row r="4711" spans="5:10" x14ac:dyDescent="0.3">
      <c r="E4711" s="162"/>
      <c r="F4711" s="1"/>
      <c r="G4711" s="163"/>
      <c r="H4711" s="1"/>
      <c r="I4711" s="3"/>
      <c r="J4711" s="163"/>
    </row>
    <row r="4712" spans="5:10" x14ac:dyDescent="0.3">
      <c r="E4712" s="162"/>
      <c r="F4712" s="1"/>
      <c r="G4712" s="163"/>
      <c r="H4712" s="1"/>
      <c r="I4712" s="3"/>
      <c r="J4712" s="163"/>
    </row>
    <row r="4713" spans="5:10" x14ac:dyDescent="0.3">
      <c r="E4713" s="162"/>
      <c r="F4713" s="1"/>
      <c r="G4713" s="163"/>
      <c r="H4713" s="1"/>
      <c r="I4713" s="3"/>
      <c r="J4713" s="163"/>
    </row>
    <row r="4714" spans="5:10" x14ac:dyDescent="0.3">
      <c r="E4714" s="162"/>
      <c r="F4714" s="1"/>
      <c r="G4714" s="163"/>
      <c r="H4714" s="1"/>
      <c r="I4714" s="3"/>
      <c r="J4714" s="163"/>
    </row>
    <row r="4715" spans="5:10" x14ac:dyDescent="0.3">
      <c r="E4715" s="162"/>
      <c r="F4715" s="1"/>
      <c r="G4715" s="163"/>
      <c r="H4715" s="1"/>
      <c r="I4715" s="3"/>
      <c r="J4715" s="163"/>
    </row>
    <row r="4716" spans="5:10" x14ac:dyDescent="0.3">
      <c r="E4716" s="162"/>
      <c r="F4716" s="1"/>
      <c r="G4716" s="163"/>
      <c r="H4716" s="1"/>
      <c r="I4716" s="3"/>
      <c r="J4716" s="163"/>
    </row>
    <row r="4717" spans="5:10" x14ac:dyDescent="0.3">
      <c r="E4717" s="162"/>
      <c r="F4717" s="1"/>
      <c r="G4717" s="163"/>
      <c r="H4717" s="1"/>
      <c r="I4717" s="3"/>
      <c r="J4717" s="163"/>
    </row>
    <row r="4718" spans="5:10" x14ac:dyDescent="0.3">
      <c r="E4718" s="162"/>
      <c r="F4718" s="1"/>
      <c r="G4718" s="163"/>
      <c r="H4718" s="1"/>
      <c r="I4718" s="3"/>
      <c r="J4718" s="163"/>
    </row>
    <row r="4719" spans="5:10" x14ac:dyDescent="0.3">
      <c r="E4719" s="162"/>
      <c r="F4719" s="1"/>
      <c r="G4719" s="163"/>
      <c r="H4719" s="1"/>
      <c r="I4719" s="3"/>
      <c r="J4719" s="163"/>
    </row>
    <row r="4720" spans="5:10" x14ac:dyDescent="0.3">
      <c r="E4720" s="162"/>
      <c r="F4720" s="1"/>
      <c r="G4720" s="163"/>
      <c r="H4720" s="1"/>
      <c r="I4720" s="3"/>
      <c r="J4720" s="163"/>
    </row>
    <row r="4721" spans="5:10" x14ac:dyDescent="0.3">
      <c r="E4721" s="162"/>
      <c r="F4721" s="1"/>
      <c r="G4721" s="163"/>
      <c r="H4721" s="1"/>
      <c r="I4721" s="3"/>
      <c r="J4721" s="163"/>
    </row>
    <row r="4722" spans="5:10" x14ac:dyDescent="0.3">
      <c r="E4722" s="162"/>
      <c r="F4722" s="1"/>
      <c r="G4722" s="163"/>
      <c r="H4722" s="1"/>
      <c r="I4722" s="3"/>
      <c r="J4722" s="163"/>
    </row>
    <row r="4723" spans="5:10" x14ac:dyDescent="0.3">
      <c r="E4723" s="162"/>
      <c r="F4723" s="1"/>
      <c r="G4723" s="163"/>
      <c r="H4723" s="1"/>
      <c r="I4723" s="3"/>
      <c r="J4723" s="163"/>
    </row>
    <row r="4724" spans="5:10" x14ac:dyDescent="0.3">
      <c r="E4724" s="162"/>
      <c r="F4724" s="1"/>
      <c r="G4724" s="163"/>
      <c r="H4724" s="1"/>
      <c r="I4724" s="3"/>
      <c r="J4724" s="163"/>
    </row>
    <row r="4725" spans="5:10" x14ac:dyDescent="0.3">
      <c r="E4725" s="162"/>
      <c r="F4725" s="1"/>
      <c r="G4725" s="163"/>
      <c r="H4725" s="1"/>
      <c r="I4725" s="3"/>
      <c r="J4725" s="163"/>
    </row>
    <row r="4726" spans="5:10" x14ac:dyDescent="0.3">
      <c r="E4726" s="162"/>
      <c r="F4726" s="1"/>
      <c r="G4726" s="163"/>
      <c r="H4726" s="1"/>
      <c r="I4726" s="3"/>
      <c r="J4726" s="163"/>
    </row>
    <row r="4727" spans="5:10" x14ac:dyDescent="0.3">
      <c r="E4727" s="162"/>
      <c r="F4727" s="1"/>
      <c r="G4727" s="163"/>
      <c r="H4727" s="1"/>
      <c r="I4727" s="3"/>
      <c r="J4727" s="163"/>
    </row>
    <row r="4728" spans="5:10" x14ac:dyDescent="0.3">
      <c r="E4728" s="162"/>
      <c r="F4728" s="1"/>
      <c r="G4728" s="163"/>
      <c r="H4728" s="1"/>
      <c r="I4728" s="3"/>
      <c r="J4728" s="163"/>
    </row>
    <row r="4729" spans="5:10" x14ac:dyDescent="0.3">
      <c r="E4729" s="162"/>
      <c r="F4729" s="1"/>
      <c r="G4729" s="163"/>
      <c r="H4729" s="1"/>
      <c r="I4729" s="3"/>
      <c r="J4729" s="163"/>
    </row>
    <row r="4730" spans="5:10" x14ac:dyDescent="0.3">
      <c r="E4730" s="162"/>
      <c r="F4730" s="1"/>
      <c r="G4730" s="163"/>
      <c r="H4730" s="1"/>
      <c r="I4730" s="3"/>
      <c r="J4730" s="163"/>
    </row>
    <row r="4731" spans="5:10" x14ac:dyDescent="0.3">
      <c r="E4731" s="162"/>
      <c r="F4731" s="1"/>
      <c r="G4731" s="163"/>
      <c r="H4731" s="1"/>
      <c r="I4731" s="3"/>
      <c r="J4731" s="163"/>
    </row>
    <row r="4732" spans="5:10" x14ac:dyDescent="0.3">
      <c r="E4732" s="162"/>
      <c r="F4732" s="1"/>
      <c r="G4732" s="163"/>
      <c r="H4732" s="1"/>
      <c r="I4732" s="3"/>
      <c r="J4732" s="163"/>
    </row>
    <row r="4733" spans="5:10" x14ac:dyDescent="0.3">
      <c r="E4733" s="162"/>
      <c r="F4733" s="1"/>
      <c r="G4733" s="163"/>
      <c r="H4733" s="1"/>
      <c r="I4733" s="3"/>
      <c r="J4733" s="163"/>
    </row>
    <row r="4734" spans="5:10" x14ac:dyDescent="0.3">
      <c r="E4734" s="162"/>
      <c r="F4734" s="1"/>
      <c r="G4734" s="163"/>
      <c r="H4734" s="1"/>
      <c r="I4734" s="3"/>
      <c r="J4734" s="163"/>
    </row>
    <row r="4735" spans="5:10" x14ac:dyDescent="0.3">
      <c r="E4735" s="162"/>
      <c r="F4735" s="1"/>
      <c r="G4735" s="163"/>
      <c r="H4735" s="1"/>
      <c r="I4735" s="3"/>
      <c r="J4735" s="163"/>
    </row>
    <row r="4736" spans="5:10" x14ac:dyDescent="0.3">
      <c r="E4736" s="162"/>
      <c r="F4736" s="1"/>
      <c r="G4736" s="163"/>
      <c r="H4736" s="1"/>
      <c r="I4736" s="3"/>
      <c r="J4736" s="163"/>
    </row>
    <row r="4737" spans="5:10" x14ac:dyDescent="0.3">
      <c r="E4737" s="162"/>
      <c r="F4737" s="1"/>
      <c r="G4737" s="163"/>
      <c r="H4737" s="1"/>
      <c r="I4737" s="3"/>
      <c r="J4737" s="163"/>
    </row>
    <row r="4738" spans="5:10" x14ac:dyDescent="0.3">
      <c r="E4738" s="162"/>
      <c r="F4738" s="1"/>
      <c r="G4738" s="163"/>
      <c r="H4738" s="1"/>
      <c r="I4738" s="3"/>
      <c r="J4738" s="163"/>
    </row>
    <row r="4739" spans="5:10" x14ac:dyDescent="0.3">
      <c r="E4739" s="162"/>
      <c r="F4739" s="1"/>
      <c r="G4739" s="163"/>
      <c r="H4739" s="1"/>
      <c r="I4739" s="3"/>
      <c r="J4739" s="163"/>
    </row>
    <row r="4740" spans="5:10" x14ac:dyDescent="0.3">
      <c r="E4740" s="162"/>
      <c r="F4740" s="1"/>
      <c r="G4740" s="163"/>
      <c r="H4740" s="1"/>
      <c r="I4740" s="3"/>
      <c r="J4740" s="163"/>
    </row>
    <row r="4741" spans="5:10" x14ac:dyDescent="0.3">
      <c r="E4741" s="162"/>
      <c r="F4741" s="1"/>
      <c r="G4741" s="163"/>
      <c r="H4741" s="1"/>
      <c r="I4741" s="3"/>
      <c r="J4741" s="163"/>
    </row>
    <row r="4742" spans="5:10" x14ac:dyDescent="0.3">
      <c r="E4742" s="162"/>
      <c r="F4742" s="1"/>
      <c r="G4742" s="163"/>
      <c r="H4742" s="1"/>
      <c r="I4742" s="3"/>
      <c r="J4742" s="163"/>
    </row>
    <row r="4743" spans="5:10" x14ac:dyDescent="0.3">
      <c r="E4743" s="162"/>
      <c r="F4743" s="1"/>
      <c r="G4743" s="163"/>
      <c r="H4743" s="1"/>
      <c r="I4743" s="3"/>
      <c r="J4743" s="163"/>
    </row>
    <row r="4744" spans="5:10" x14ac:dyDescent="0.3">
      <c r="E4744" s="162"/>
      <c r="F4744" s="1"/>
      <c r="G4744" s="163"/>
      <c r="H4744" s="1"/>
      <c r="I4744" s="3"/>
      <c r="J4744" s="163"/>
    </row>
    <row r="4745" spans="5:10" x14ac:dyDescent="0.3">
      <c r="E4745" s="162"/>
      <c r="F4745" s="1"/>
      <c r="G4745" s="163"/>
      <c r="H4745" s="1"/>
      <c r="I4745" s="3"/>
      <c r="J4745" s="163"/>
    </row>
    <row r="4746" spans="5:10" x14ac:dyDescent="0.3">
      <c r="E4746" s="162"/>
      <c r="F4746" s="1"/>
      <c r="G4746" s="163"/>
      <c r="H4746" s="1"/>
      <c r="I4746" s="3"/>
      <c r="J4746" s="163"/>
    </row>
    <row r="4747" spans="5:10" x14ac:dyDescent="0.3">
      <c r="E4747" s="162"/>
      <c r="F4747" s="1"/>
      <c r="G4747" s="163"/>
      <c r="H4747" s="1"/>
      <c r="I4747" s="3"/>
      <c r="J4747" s="163"/>
    </row>
    <row r="4748" spans="5:10" x14ac:dyDescent="0.3">
      <c r="E4748" s="162"/>
      <c r="F4748" s="1"/>
      <c r="G4748" s="163"/>
      <c r="H4748" s="1"/>
      <c r="I4748" s="3"/>
      <c r="J4748" s="163"/>
    </row>
    <row r="4749" spans="5:10" x14ac:dyDescent="0.3">
      <c r="E4749" s="162"/>
      <c r="F4749" s="1"/>
      <c r="G4749" s="163"/>
      <c r="H4749" s="1"/>
      <c r="I4749" s="3"/>
      <c r="J4749" s="163"/>
    </row>
    <row r="4750" spans="5:10" x14ac:dyDescent="0.3">
      <c r="E4750" s="162"/>
      <c r="F4750" s="1"/>
      <c r="G4750" s="163"/>
      <c r="H4750" s="1"/>
      <c r="I4750" s="3"/>
      <c r="J4750" s="163"/>
    </row>
    <row r="4751" spans="5:10" x14ac:dyDescent="0.3">
      <c r="E4751" s="162"/>
      <c r="F4751" s="1"/>
      <c r="G4751" s="163"/>
      <c r="H4751" s="1"/>
      <c r="I4751" s="3"/>
      <c r="J4751" s="163"/>
    </row>
    <row r="4752" spans="5:10" x14ac:dyDescent="0.3">
      <c r="E4752" s="162"/>
      <c r="F4752" s="1"/>
      <c r="G4752" s="163"/>
      <c r="H4752" s="1"/>
      <c r="I4752" s="3"/>
      <c r="J4752" s="163"/>
    </row>
    <row r="4753" spans="5:10" x14ac:dyDescent="0.3">
      <c r="E4753" s="162"/>
      <c r="F4753" s="1"/>
      <c r="G4753" s="163"/>
      <c r="H4753" s="1"/>
      <c r="I4753" s="3"/>
      <c r="J4753" s="163"/>
    </row>
    <row r="4754" spans="5:10" x14ac:dyDescent="0.3">
      <c r="E4754" s="162"/>
      <c r="F4754" s="1"/>
      <c r="G4754" s="163"/>
      <c r="H4754" s="1"/>
      <c r="I4754" s="3"/>
      <c r="J4754" s="163"/>
    </row>
    <row r="4755" spans="5:10" x14ac:dyDescent="0.3">
      <c r="E4755" s="162"/>
      <c r="F4755" s="1"/>
      <c r="G4755" s="163"/>
      <c r="H4755" s="1"/>
      <c r="I4755" s="3"/>
      <c r="J4755" s="163"/>
    </row>
    <row r="4756" spans="5:10" x14ac:dyDescent="0.3">
      <c r="E4756" s="162"/>
      <c r="F4756" s="1"/>
      <c r="G4756" s="163"/>
      <c r="H4756" s="1"/>
      <c r="I4756" s="3"/>
      <c r="J4756" s="163"/>
    </row>
    <row r="4757" spans="5:10" x14ac:dyDescent="0.3">
      <c r="E4757" s="162"/>
      <c r="F4757" s="1"/>
      <c r="G4757" s="163"/>
      <c r="H4757" s="1"/>
      <c r="I4757" s="3"/>
      <c r="J4757" s="163"/>
    </row>
    <row r="4758" spans="5:10" x14ac:dyDescent="0.3">
      <c r="E4758" s="162"/>
      <c r="F4758" s="1"/>
      <c r="G4758" s="163"/>
      <c r="H4758" s="1"/>
      <c r="I4758" s="3"/>
      <c r="J4758" s="163"/>
    </row>
    <row r="4759" spans="5:10" x14ac:dyDescent="0.3">
      <c r="E4759" s="162"/>
      <c r="F4759" s="1"/>
      <c r="G4759" s="163"/>
      <c r="H4759" s="1"/>
      <c r="I4759" s="3"/>
      <c r="J4759" s="163"/>
    </row>
    <row r="4760" spans="5:10" x14ac:dyDescent="0.3">
      <c r="E4760" s="162"/>
      <c r="F4760" s="1"/>
      <c r="G4760" s="163"/>
      <c r="H4760" s="1"/>
      <c r="I4760" s="3"/>
      <c r="J4760" s="163"/>
    </row>
    <row r="4761" spans="5:10" x14ac:dyDescent="0.3">
      <c r="E4761" s="162"/>
      <c r="F4761" s="1"/>
      <c r="G4761" s="163"/>
      <c r="H4761" s="1"/>
      <c r="I4761" s="3"/>
      <c r="J4761" s="163"/>
    </row>
    <row r="4762" spans="5:10" x14ac:dyDescent="0.3">
      <c r="E4762" s="162"/>
      <c r="F4762" s="1"/>
      <c r="G4762" s="163"/>
      <c r="H4762" s="1"/>
      <c r="I4762" s="3"/>
      <c r="J4762" s="163"/>
    </row>
    <row r="4763" spans="5:10" x14ac:dyDescent="0.3">
      <c r="E4763" s="162"/>
      <c r="F4763" s="1"/>
      <c r="G4763" s="163"/>
      <c r="H4763" s="1"/>
      <c r="I4763" s="3"/>
      <c r="J4763" s="163"/>
    </row>
    <row r="4764" spans="5:10" x14ac:dyDescent="0.3">
      <c r="E4764" s="162"/>
      <c r="F4764" s="1"/>
      <c r="G4764" s="163"/>
      <c r="H4764" s="1"/>
      <c r="I4764" s="3"/>
      <c r="J4764" s="163"/>
    </row>
    <row r="4765" spans="5:10" x14ac:dyDescent="0.3">
      <c r="E4765" s="162"/>
      <c r="F4765" s="1"/>
      <c r="G4765" s="163"/>
      <c r="H4765" s="1"/>
      <c r="I4765" s="3"/>
      <c r="J4765" s="163"/>
    </row>
    <row r="4766" spans="5:10" x14ac:dyDescent="0.3">
      <c r="E4766" s="162"/>
      <c r="F4766" s="1"/>
      <c r="G4766" s="163"/>
      <c r="H4766" s="1"/>
      <c r="I4766" s="3"/>
      <c r="J4766" s="163"/>
    </row>
    <row r="4767" spans="5:10" x14ac:dyDescent="0.3">
      <c r="E4767" s="162"/>
      <c r="F4767" s="1"/>
      <c r="G4767" s="163"/>
      <c r="H4767" s="1"/>
      <c r="I4767" s="3"/>
      <c r="J4767" s="163"/>
    </row>
    <row r="4768" spans="5:10" x14ac:dyDescent="0.3">
      <c r="E4768" s="162"/>
      <c r="F4768" s="1"/>
      <c r="G4768" s="163"/>
      <c r="H4768" s="1"/>
      <c r="I4768" s="3"/>
      <c r="J4768" s="163"/>
    </row>
    <row r="4769" spans="5:10" x14ac:dyDescent="0.3">
      <c r="E4769" s="162"/>
      <c r="F4769" s="1"/>
      <c r="G4769" s="163"/>
      <c r="H4769" s="1"/>
      <c r="I4769" s="3"/>
      <c r="J4769" s="163"/>
    </row>
    <row r="4770" spans="5:10" x14ac:dyDescent="0.3">
      <c r="E4770" s="162"/>
      <c r="F4770" s="1"/>
      <c r="G4770" s="163"/>
      <c r="H4770" s="1"/>
      <c r="I4770" s="3"/>
      <c r="J4770" s="163"/>
    </row>
    <row r="4771" spans="5:10" x14ac:dyDescent="0.3">
      <c r="E4771" s="162"/>
      <c r="F4771" s="1"/>
      <c r="G4771" s="163"/>
      <c r="H4771" s="1"/>
      <c r="I4771" s="3"/>
      <c r="J4771" s="163"/>
    </row>
    <row r="4772" spans="5:10" x14ac:dyDescent="0.3">
      <c r="E4772" s="162"/>
      <c r="F4772" s="1"/>
      <c r="G4772" s="163"/>
      <c r="H4772" s="1"/>
      <c r="I4772" s="3"/>
      <c r="J4772" s="163"/>
    </row>
    <row r="4773" spans="5:10" x14ac:dyDescent="0.3">
      <c r="E4773" s="162"/>
      <c r="F4773" s="1"/>
      <c r="G4773" s="163"/>
      <c r="H4773" s="1"/>
      <c r="I4773" s="3"/>
      <c r="J4773" s="163"/>
    </row>
    <row r="4774" spans="5:10" x14ac:dyDescent="0.3">
      <c r="E4774" s="162"/>
      <c r="F4774" s="1"/>
      <c r="G4774" s="163"/>
      <c r="H4774" s="1"/>
      <c r="I4774" s="3"/>
      <c r="J4774" s="163"/>
    </row>
    <row r="4775" spans="5:10" x14ac:dyDescent="0.3">
      <c r="E4775" s="162"/>
      <c r="F4775" s="1"/>
      <c r="G4775" s="163"/>
      <c r="H4775" s="1"/>
      <c r="I4775" s="3"/>
      <c r="J4775" s="163"/>
    </row>
    <row r="4776" spans="5:10" x14ac:dyDescent="0.3">
      <c r="E4776" s="162"/>
      <c r="F4776" s="1"/>
      <c r="G4776" s="163"/>
      <c r="H4776" s="1"/>
      <c r="I4776" s="3"/>
      <c r="J4776" s="163"/>
    </row>
    <row r="4777" spans="5:10" x14ac:dyDescent="0.3">
      <c r="E4777" s="162"/>
      <c r="F4777" s="1"/>
      <c r="G4777" s="163"/>
      <c r="H4777" s="1"/>
      <c r="I4777" s="3"/>
      <c r="J4777" s="163"/>
    </row>
    <row r="4778" spans="5:10" x14ac:dyDescent="0.3">
      <c r="E4778" s="162"/>
      <c r="F4778" s="1"/>
      <c r="G4778" s="163"/>
      <c r="H4778" s="1"/>
      <c r="I4778" s="3"/>
      <c r="J4778" s="163"/>
    </row>
    <row r="4779" spans="5:10" x14ac:dyDescent="0.3">
      <c r="E4779" s="162"/>
      <c r="F4779" s="1"/>
      <c r="G4779" s="163"/>
      <c r="H4779" s="1"/>
      <c r="I4779" s="3"/>
      <c r="J4779" s="163"/>
    </row>
    <row r="4780" spans="5:10" x14ac:dyDescent="0.3">
      <c r="E4780" s="162"/>
      <c r="F4780" s="1"/>
      <c r="G4780" s="163"/>
      <c r="H4780" s="1"/>
      <c r="I4780" s="3"/>
      <c r="J4780" s="163"/>
    </row>
    <row r="4781" spans="5:10" x14ac:dyDescent="0.3">
      <c r="E4781" s="162"/>
      <c r="F4781" s="1"/>
      <c r="G4781" s="163"/>
      <c r="H4781" s="1"/>
      <c r="I4781" s="3"/>
      <c r="J4781" s="163"/>
    </row>
    <row r="4782" spans="5:10" x14ac:dyDescent="0.3">
      <c r="E4782" s="162"/>
      <c r="F4782" s="1"/>
      <c r="G4782" s="163"/>
      <c r="H4782" s="1"/>
      <c r="I4782" s="3"/>
      <c r="J4782" s="163"/>
    </row>
    <row r="4783" spans="5:10" x14ac:dyDescent="0.3">
      <c r="E4783" s="162"/>
      <c r="F4783" s="1"/>
      <c r="G4783" s="163"/>
      <c r="H4783" s="1"/>
      <c r="I4783" s="3"/>
      <c r="J4783" s="163"/>
    </row>
    <row r="4784" spans="5:10" x14ac:dyDescent="0.3">
      <c r="E4784" s="162"/>
      <c r="F4784" s="1"/>
      <c r="G4784" s="163"/>
      <c r="H4784" s="1"/>
      <c r="I4784" s="3"/>
      <c r="J4784" s="163"/>
    </row>
    <row r="4785" spans="5:10" x14ac:dyDescent="0.3">
      <c r="E4785" s="162"/>
      <c r="F4785" s="1"/>
      <c r="G4785" s="163"/>
      <c r="H4785" s="1"/>
      <c r="I4785" s="3"/>
      <c r="J4785" s="163"/>
    </row>
    <row r="4786" spans="5:10" x14ac:dyDescent="0.3">
      <c r="E4786" s="162"/>
      <c r="F4786" s="1"/>
      <c r="G4786" s="163"/>
      <c r="H4786" s="1"/>
      <c r="I4786" s="3"/>
      <c r="J4786" s="163"/>
    </row>
    <row r="4787" spans="5:10" x14ac:dyDescent="0.3">
      <c r="E4787" s="162"/>
      <c r="F4787" s="1"/>
      <c r="G4787" s="163"/>
      <c r="H4787" s="1"/>
      <c r="I4787" s="3"/>
      <c r="J4787" s="163"/>
    </row>
    <row r="4788" spans="5:10" x14ac:dyDescent="0.3">
      <c r="E4788" s="162"/>
      <c r="F4788" s="1"/>
      <c r="G4788" s="163"/>
      <c r="H4788" s="1"/>
      <c r="I4788" s="3"/>
      <c r="J4788" s="163"/>
    </row>
    <row r="4789" spans="5:10" x14ac:dyDescent="0.3">
      <c r="E4789" s="162"/>
      <c r="F4789" s="1"/>
      <c r="G4789" s="163"/>
      <c r="H4789" s="1"/>
      <c r="I4789" s="3"/>
      <c r="J4789" s="163"/>
    </row>
    <row r="4790" spans="5:10" x14ac:dyDescent="0.3">
      <c r="E4790" s="162"/>
      <c r="F4790" s="1"/>
      <c r="G4790" s="163"/>
      <c r="H4790" s="1"/>
      <c r="I4790" s="3"/>
      <c r="J4790" s="163"/>
    </row>
    <row r="4791" spans="5:10" x14ac:dyDescent="0.3">
      <c r="E4791" s="162"/>
      <c r="F4791" s="1"/>
      <c r="G4791" s="163"/>
      <c r="H4791" s="1"/>
      <c r="I4791" s="3"/>
      <c r="J4791" s="163"/>
    </row>
    <row r="4792" spans="5:10" x14ac:dyDescent="0.3">
      <c r="E4792" s="162"/>
      <c r="F4792" s="1"/>
      <c r="G4792" s="163"/>
      <c r="H4792" s="1"/>
      <c r="I4792" s="3"/>
      <c r="J4792" s="163"/>
    </row>
    <row r="4793" spans="5:10" x14ac:dyDescent="0.3">
      <c r="E4793" s="162"/>
      <c r="F4793" s="1"/>
      <c r="G4793" s="163"/>
      <c r="H4793" s="1"/>
      <c r="I4793" s="3"/>
      <c r="J4793" s="163"/>
    </row>
    <row r="4794" spans="5:10" x14ac:dyDescent="0.3">
      <c r="E4794" s="162"/>
      <c r="F4794" s="1"/>
      <c r="G4794" s="163"/>
      <c r="H4794" s="1"/>
      <c r="I4794" s="3"/>
      <c r="J4794" s="163"/>
    </row>
    <row r="4795" spans="5:10" x14ac:dyDescent="0.3">
      <c r="E4795" s="162"/>
      <c r="F4795" s="1"/>
      <c r="G4795" s="163"/>
      <c r="H4795" s="1"/>
      <c r="I4795" s="3"/>
      <c r="J4795" s="163"/>
    </row>
    <row r="4796" spans="5:10" x14ac:dyDescent="0.3">
      <c r="E4796" s="162"/>
      <c r="F4796" s="1"/>
      <c r="G4796" s="163"/>
      <c r="H4796" s="1"/>
      <c r="I4796" s="3"/>
      <c r="J4796" s="163"/>
    </row>
    <row r="4797" spans="5:10" x14ac:dyDescent="0.3">
      <c r="E4797" s="162"/>
      <c r="F4797" s="1"/>
      <c r="G4797" s="163"/>
      <c r="H4797" s="1"/>
      <c r="I4797" s="3"/>
      <c r="J4797" s="163"/>
    </row>
    <row r="4798" spans="5:10" x14ac:dyDescent="0.3">
      <c r="E4798" s="162"/>
      <c r="F4798" s="1"/>
      <c r="G4798" s="163"/>
      <c r="H4798" s="1"/>
      <c r="I4798" s="3"/>
      <c r="J4798" s="163"/>
    </row>
    <row r="4799" spans="5:10" x14ac:dyDescent="0.3">
      <c r="E4799" s="162"/>
      <c r="F4799" s="1"/>
      <c r="G4799" s="163"/>
      <c r="H4799" s="1"/>
      <c r="I4799" s="3"/>
      <c r="J4799" s="163"/>
    </row>
    <row r="4800" spans="5:10" x14ac:dyDescent="0.3">
      <c r="E4800" s="162"/>
      <c r="F4800" s="1"/>
      <c r="G4800" s="163"/>
      <c r="H4800" s="1"/>
      <c r="I4800" s="3"/>
      <c r="J4800" s="163"/>
    </row>
    <row r="4801" spans="5:10" x14ac:dyDescent="0.3">
      <c r="E4801" s="162"/>
      <c r="F4801" s="1"/>
      <c r="G4801" s="163"/>
      <c r="H4801" s="1"/>
      <c r="I4801" s="3"/>
      <c r="J4801" s="163"/>
    </row>
    <row r="4802" spans="5:10" x14ac:dyDescent="0.3">
      <c r="E4802" s="162"/>
      <c r="F4802" s="1"/>
      <c r="G4802" s="163"/>
      <c r="H4802" s="1"/>
      <c r="I4802" s="3"/>
      <c r="J4802" s="163"/>
    </row>
    <row r="4803" spans="5:10" x14ac:dyDescent="0.3">
      <c r="E4803" s="162"/>
      <c r="F4803" s="1"/>
      <c r="G4803" s="163"/>
      <c r="H4803" s="1"/>
      <c r="I4803" s="3"/>
      <c r="J4803" s="163"/>
    </row>
    <row r="4804" spans="5:10" x14ac:dyDescent="0.3">
      <c r="E4804" s="162"/>
      <c r="F4804" s="1"/>
      <c r="G4804" s="163"/>
      <c r="H4804" s="1"/>
      <c r="I4804" s="3"/>
      <c r="J4804" s="163"/>
    </row>
    <row r="4805" spans="5:10" x14ac:dyDescent="0.3">
      <c r="E4805" s="162"/>
      <c r="F4805" s="1"/>
      <c r="G4805" s="163"/>
      <c r="H4805" s="1"/>
      <c r="I4805" s="3"/>
      <c r="J4805" s="163"/>
    </row>
    <row r="4806" spans="5:10" x14ac:dyDescent="0.3">
      <c r="E4806" s="162"/>
      <c r="F4806" s="1"/>
      <c r="G4806" s="163"/>
      <c r="H4806" s="1"/>
      <c r="I4806" s="3"/>
      <c r="J4806" s="163"/>
    </row>
    <row r="4807" spans="5:10" x14ac:dyDescent="0.3">
      <c r="E4807" s="162"/>
      <c r="F4807" s="1"/>
      <c r="G4807" s="163"/>
      <c r="H4807" s="1"/>
      <c r="I4807" s="3"/>
      <c r="J4807" s="163"/>
    </row>
    <row r="4808" spans="5:10" x14ac:dyDescent="0.3">
      <c r="E4808" s="162"/>
      <c r="F4808" s="1"/>
      <c r="G4808" s="163"/>
      <c r="H4808" s="1"/>
      <c r="I4808" s="3"/>
      <c r="J4808" s="163"/>
    </row>
    <row r="4809" spans="5:10" x14ac:dyDescent="0.3">
      <c r="E4809" s="162"/>
      <c r="F4809" s="1"/>
      <c r="G4809" s="163"/>
      <c r="H4809" s="1"/>
      <c r="I4809" s="3"/>
      <c r="J4809" s="163"/>
    </row>
    <row r="4810" spans="5:10" x14ac:dyDescent="0.3">
      <c r="E4810" s="162"/>
      <c r="F4810" s="1"/>
      <c r="G4810" s="163"/>
      <c r="H4810" s="1"/>
      <c r="I4810" s="3"/>
      <c r="J4810" s="163"/>
    </row>
    <row r="4811" spans="5:10" x14ac:dyDescent="0.3">
      <c r="E4811" s="162"/>
      <c r="F4811" s="1"/>
      <c r="G4811" s="163"/>
      <c r="H4811" s="1"/>
      <c r="I4811" s="3"/>
      <c r="J4811" s="163"/>
    </row>
    <row r="4812" spans="5:10" x14ac:dyDescent="0.3">
      <c r="E4812" s="162"/>
      <c r="F4812" s="1"/>
      <c r="G4812" s="163"/>
      <c r="H4812" s="1"/>
      <c r="I4812" s="3"/>
      <c r="J4812" s="163"/>
    </row>
    <row r="4813" spans="5:10" x14ac:dyDescent="0.3">
      <c r="E4813" s="162"/>
      <c r="F4813" s="1"/>
      <c r="G4813" s="163"/>
      <c r="H4813" s="1"/>
      <c r="I4813" s="3"/>
      <c r="J4813" s="163"/>
    </row>
    <row r="4814" spans="5:10" x14ac:dyDescent="0.3">
      <c r="E4814" s="162"/>
      <c r="F4814" s="1"/>
      <c r="G4814" s="163"/>
      <c r="H4814" s="1"/>
      <c r="I4814" s="3"/>
      <c r="J4814" s="163"/>
    </row>
    <row r="4815" spans="5:10" x14ac:dyDescent="0.3">
      <c r="E4815" s="162"/>
      <c r="F4815" s="1"/>
      <c r="G4815" s="163"/>
      <c r="H4815" s="1"/>
      <c r="I4815" s="3"/>
      <c r="J4815" s="163"/>
    </row>
    <row r="4816" spans="5:10" x14ac:dyDescent="0.3">
      <c r="E4816" s="162"/>
      <c r="F4816" s="1"/>
      <c r="G4816" s="163"/>
      <c r="H4816" s="1"/>
      <c r="I4816" s="3"/>
      <c r="J4816" s="163"/>
    </row>
    <row r="4817" spans="5:10" x14ac:dyDescent="0.3">
      <c r="E4817" s="162"/>
      <c r="F4817" s="1"/>
      <c r="G4817" s="163"/>
      <c r="H4817" s="1"/>
      <c r="I4817" s="3"/>
      <c r="J4817" s="163"/>
    </row>
    <row r="4818" spans="5:10" x14ac:dyDescent="0.3">
      <c r="E4818" s="162"/>
      <c r="F4818" s="1"/>
      <c r="G4818" s="163"/>
      <c r="H4818" s="1"/>
      <c r="I4818" s="3"/>
      <c r="J4818" s="163"/>
    </row>
    <row r="4819" spans="5:10" x14ac:dyDescent="0.3">
      <c r="E4819" s="162"/>
      <c r="F4819" s="1"/>
      <c r="G4819" s="163"/>
      <c r="H4819" s="1"/>
      <c r="I4819" s="3"/>
      <c r="J4819" s="163"/>
    </row>
    <row r="4820" spans="5:10" x14ac:dyDescent="0.3">
      <c r="E4820" s="162"/>
      <c r="F4820" s="1"/>
      <c r="G4820" s="163"/>
      <c r="H4820" s="1"/>
      <c r="I4820" s="3"/>
      <c r="J4820" s="163"/>
    </row>
    <row r="4821" spans="5:10" x14ac:dyDescent="0.3">
      <c r="E4821" s="162"/>
      <c r="F4821" s="1"/>
      <c r="G4821" s="163"/>
      <c r="H4821" s="1"/>
      <c r="I4821" s="3"/>
      <c r="J4821" s="163"/>
    </row>
    <row r="4822" spans="5:10" x14ac:dyDescent="0.3">
      <c r="E4822" s="162"/>
      <c r="F4822" s="1"/>
      <c r="G4822" s="163"/>
      <c r="H4822" s="1"/>
      <c r="I4822" s="3"/>
      <c r="J4822" s="163"/>
    </row>
    <row r="4823" spans="5:10" x14ac:dyDescent="0.3">
      <c r="E4823" s="162"/>
      <c r="F4823" s="1"/>
      <c r="G4823" s="163"/>
      <c r="H4823" s="1"/>
      <c r="I4823" s="3"/>
      <c r="J4823" s="163"/>
    </row>
    <row r="4824" spans="5:10" x14ac:dyDescent="0.3">
      <c r="E4824" s="162"/>
      <c r="F4824" s="1"/>
      <c r="G4824" s="163"/>
      <c r="H4824" s="1"/>
      <c r="I4824" s="3"/>
      <c r="J4824" s="163"/>
    </row>
    <row r="4825" spans="5:10" x14ac:dyDescent="0.3">
      <c r="E4825" s="162"/>
      <c r="F4825" s="1"/>
      <c r="G4825" s="163"/>
      <c r="H4825" s="1"/>
      <c r="I4825" s="3"/>
      <c r="J4825" s="163"/>
    </row>
    <row r="4826" spans="5:10" x14ac:dyDescent="0.3">
      <c r="E4826" s="162"/>
      <c r="F4826" s="1"/>
      <c r="G4826" s="163"/>
      <c r="H4826" s="1"/>
      <c r="I4826" s="3"/>
      <c r="J4826" s="163"/>
    </row>
    <row r="4827" spans="5:10" x14ac:dyDescent="0.3">
      <c r="E4827" s="162"/>
      <c r="F4827" s="1"/>
      <c r="G4827" s="163"/>
      <c r="H4827" s="1"/>
      <c r="I4827" s="3"/>
      <c r="J4827" s="163"/>
    </row>
    <row r="4828" spans="5:10" x14ac:dyDescent="0.3">
      <c r="E4828" s="162"/>
      <c r="F4828" s="1"/>
      <c r="G4828" s="163"/>
      <c r="H4828" s="1"/>
      <c r="I4828" s="3"/>
      <c r="J4828" s="163"/>
    </row>
    <row r="4829" spans="5:10" x14ac:dyDescent="0.3">
      <c r="E4829" s="162"/>
      <c r="F4829" s="1"/>
      <c r="G4829" s="163"/>
      <c r="H4829" s="1"/>
      <c r="I4829" s="3"/>
      <c r="J4829" s="163"/>
    </row>
    <row r="4830" spans="5:10" x14ac:dyDescent="0.3">
      <c r="E4830" s="162"/>
      <c r="F4830" s="1"/>
      <c r="G4830" s="163"/>
      <c r="H4830" s="1"/>
      <c r="I4830" s="3"/>
      <c r="J4830" s="163"/>
    </row>
    <row r="4831" spans="5:10" x14ac:dyDescent="0.3">
      <c r="E4831" s="162"/>
      <c r="F4831" s="1"/>
      <c r="G4831" s="163"/>
      <c r="H4831" s="1"/>
      <c r="I4831" s="3"/>
      <c r="J4831" s="163"/>
    </row>
    <row r="4832" spans="5:10" x14ac:dyDescent="0.3">
      <c r="E4832" s="162"/>
      <c r="F4832" s="1"/>
      <c r="G4832" s="163"/>
      <c r="H4832" s="1"/>
      <c r="I4832" s="3"/>
      <c r="J4832" s="163"/>
    </row>
    <row r="4833" spans="5:10" x14ac:dyDescent="0.3">
      <c r="E4833" s="162"/>
      <c r="F4833" s="1"/>
      <c r="G4833" s="163"/>
      <c r="H4833" s="1"/>
      <c r="I4833" s="3"/>
      <c r="J4833" s="163"/>
    </row>
    <row r="4834" spans="5:10" x14ac:dyDescent="0.3">
      <c r="E4834" s="162"/>
      <c r="F4834" s="1"/>
      <c r="G4834" s="163"/>
      <c r="H4834" s="1"/>
      <c r="I4834" s="3"/>
      <c r="J4834" s="163"/>
    </row>
    <row r="4835" spans="5:10" x14ac:dyDescent="0.3">
      <c r="E4835" s="162"/>
      <c r="F4835" s="1"/>
      <c r="G4835" s="163"/>
      <c r="H4835" s="1"/>
      <c r="I4835" s="3"/>
      <c r="J4835" s="163"/>
    </row>
    <row r="4836" spans="5:10" x14ac:dyDescent="0.3">
      <c r="E4836" s="162"/>
      <c r="F4836" s="1"/>
      <c r="G4836" s="163"/>
      <c r="H4836" s="1"/>
      <c r="I4836" s="3"/>
      <c r="J4836" s="163"/>
    </row>
    <row r="4837" spans="5:10" x14ac:dyDescent="0.3">
      <c r="E4837" s="162"/>
      <c r="F4837" s="1"/>
      <c r="G4837" s="163"/>
      <c r="H4837" s="1"/>
      <c r="I4837" s="3"/>
      <c r="J4837" s="163"/>
    </row>
    <row r="4838" spans="5:10" x14ac:dyDescent="0.3">
      <c r="E4838" s="162"/>
      <c r="F4838" s="1"/>
      <c r="G4838" s="163"/>
      <c r="H4838" s="1"/>
      <c r="I4838" s="3"/>
      <c r="J4838" s="163"/>
    </row>
    <row r="4839" spans="5:10" x14ac:dyDescent="0.3">
      <c r="E4839" s="162"/>
      <c r="F4839" s="1"/>
      <c r="G4839" s="163"/>
      <c r="H4839" s="1"/>
      <c r="I4839" s="3"/>
      <c r="J4839" s="163"/>
    </row>
    <row r="4840" spans="5:10" x14ac:dyDescent="0.3">
      <c r="E4840" s="162"/>
      <c r="F4840" s="1"/>
      <c r="G4840" s="163"/>
      <c r="H4840" s="1"/>
      <c r="I4840" s="3"/>
      <c r="J4840" s="163"/>
    </row>
    <row r="4841" spans="5:10" x14ac:dyDescent="0.3">
      <c r="E4841" s="162"/>
      <c r="F4841" s="1"/>
      <c r="G4841" s="163"/>
      <c r="H4841" s="1"/>
      <c r="I4841" s="3"/>
      <c r="J4841" s="163"/>
    </row>
    <row r="4842" spans="5:10" x14ac:dyDescent="0.3">
      <c r="E4842" s="162"/>
      <c r="F4842" s="1"/>
      <c r="G4842" s="163"/>
      <c r="H4842" s="1"/>
      <c r="I4842" s="3"/>
      <c r="J4842" s="163"/>
    </row>
    <row r="4843" spans="5:10" x14ac:dyDescent="0.3">
      <c r="E4843" s="162"/>
      <c r="F4843" s="1"/>
      <c r="G4843" s="163"/>
      <c r="H4843" s="1"/>
      <c r="I4843" s="3"/>
      <c r="J4843" s="163"/>
    </row>
    <row r="4844" spans="5:10" x14ac:dyDescent="0.3">
      <c r="E4844" s="162"/>
      <c r="F4844" s="1"/>
      <c r="G4844" s="163"/>
      <c r="H4844" s="1"/>
      <c r="I4844" s="3"/>
      <c r="J4844" s="163"/>
    </row>
    <row r="4845" spans="5:10" x14ac:dyDescent="0.3">
      <c r="E4845" s="162"/>
      <c r="F4845" s="1"/>
      <c r="G4845" s="163"/>
      <c r="H4845" s="1"/>
      <c r="I4845" s="3"/>
      <c r="J4845" s="163"/>
    </row>
    <row r="4846" spans="5:10" x14ac:dyDescent="0.3">
      <c r="E4846" s="162"/>
      <c r="F4846" s="1"/>
      <c r="G4846" s="163"/>
      <c r="H4846" s="1"/>
      <c r="I4846" s="3"/>
      <c r="J4846" s="163"/>
    </row>
    <row r="4847" spans="5:10" x14ac:dyDescent="0.3">
      <c r="E4847" s="162"/>
      <c r="F4847" s="1"/>
      <c r="G4847" s="163"/>
      <c r="H4847" s="1"/>
      <c r="I4847" s="3"/>
      <c r="J4847" s="163"/>
    </row>
    <row r="4848" spans="5:10" x14ac:dyDescent="0.3">
      <c r="E4848" s="162"/>
      <c r="F4848" s="1"/>
      <c r="G4848" s="163"/>
      <c r="H4848" s="1"/>
      <c r="I4848" s="3"/>
      <c r="J4848" s="163"/>
    </row>
    <row r="4849" spans="5:10" x14ac:dyDescent="0.3">
      <c r="E4849" s="162"/>
      <c r="F4849" s="1"/>
      <c r="G4849" s="163"/>
      <c r="H4849" s="1"/>
      <c r="I4849" s="3"/>
      <c r="J4849" s="163"/>
    </row>
    <row r="4850" spans="5:10" x14ac:dyDescent="0.3">
      <c r="E4850" s="162"/>
      <c r="F4850" s="1"/>
      <c r="G4850" s="163"/>
      <c r="H4850" s="1"/>
      <c r="I4850" s="3"/>
      <c r="J4850" s="163"/>
    </row>
    <row r="4851" spans="5:10" x14ac:dyDescent="0.3">
      <c r="E4851" s="162"/>
      <c r="F4851" s="1"/>
      <c r="G4851" s="163"/>
      <c r="H4851" s="1"/>
      <c r="I4851" s="3"/>
      <c r="J4851" s="163"/>
    </row>
    <row r="4852" spans="5:10" x14ac:dyDescent="0.3">
      <c r="E4852" s="162"/>
      <c r="F4852" s="1"/>
      <c r="G4852" s="163"/>
      <c r="H4852" s="1"/>
      <c r="I4852" s="3"/>
      <c r="J4852" s="163"/>
    </row>
    <row r="4853" spans="5:10" x14ac:dyDescent="0.3">
      <c r="E4853" s="162"/>
      <c r="F4853" s="1"/>
      <c r="G4853" s="163"/>
      <c r="H4853" s="1"/>
      <c r="I4853" s="3"/>
      <c r="J4853" s="163"/>
    </row>
    <row r="4854" spans="5:10" x14ac:dyDescent="0.3">
      <c r="E4854" s="162"/>
      <c r="F4854" s="1"/>
      <c r="G4854" s="163"/>
      <c r="H4854" s="1"/>
      <c r="I4854" s="3"/>
      <c r="J4854" s="163"/>
    </row>
    <row r="4855" spans="5:10" x14ac:dyDescent="0.3">
      <c r="E4855" s="162"/>
      <c r="F4855" s="1"/>
      <c r="G4855" s="163"/>
      <c r="H4855" s="1"/>
      <c r="I4855" s="3"/>
      <c r="J4855" s="163"/>
    </row>
    <row r="4856" spans="5:10" x14ac:dyDescent="0.3">
      <c r="E4856" s="162"/>
      <c r="F4856" s="1"/>
      <c r="G4856" s="163"/>
      <c r="H4856" s="1"/>
      <c r="I4856" s="3"/>
      <c r="J4856" s="163"/>
    </row>
    <row r="4857" spans="5:10" x14ac:dyDescent="0.3">
      <c r="E4857" s="162"/>
      <c r="F4857" s="1"/>
      <c r="G4857" s="163"/>
      <c r="H4857" s="1"/>
      <c r="I4857" s="3"/>
      <c r="J4857" s="163"/>
    </row>
    <row r="4858" spans="5:10" x14ac:dyDescent="0.3">
      <c r="E4858" s="162"/>
      <c r="F4858" s="1"/>
      <c r="G4858" s="163"/>
      <c r="H4858" s="1"/>
      <c r="I4858" s="3"/>
      <c r="J4858" s="163"/>
    </row>
    <row r="4859" spans="5:10" x14ac:dyDescent="0.3">
      <c r="E4859" s="162"/>
      <c r="F4859" s="1"/>
      <c r="G4859" s="163"/>
      <c r="H4859" s="1"/>
      <c r="I4859" s="3"/>
      <c r="J4859" s="163"/>
    </row>
    <row r="4860" spans="5:10" x14ac:dyDescent="0.3">
      <c r="E4860" s="162"/>
      <c r="F4860" s="1"/>
      <c r="G4860" s="163"/>
      <c r="H4860" s="1"/>
      <c r="I4860" s="3"/>
      <c r="J4860" s="163"/>
    </row>
    <row r="4861" spans="5:10" x14ac:dyDescent="0.3">
      <c r="E4861" s="162"/>
      <c r="F4861" s="1"/>
      <c r="G4861" s="163"/>
      <c r="H4861" s="1"/>
      <c r="I4861" s="3"/>
      <c r="J4861" s="163"/>
    </row>
    <row r="4862" spans="5:10" x14ac:dyDescent="0.3">
      <c r="E4862" s="162"/>
      <c r="F4862" s="1"/>
      <c r="G4862" s="163"/>
      <c r="H4862" s="1"/>
      <c r="I4862" s="3"/>
      <c r="J4862" s="163"/>
    </row>
    <row r="4863" spans="5:10" x14ac:dyDescent="0.3">
      <c r="E4863" s="162"/>
      <c r="F4863" s="1"/>
      <c r="G4863" s="163"/>
      <c r="H4863" s="1"/>
      <c r="I4863" s="3"/>
      <c r="J4863" s="163"/>
    </row>
    <row r="4864" spans="5:10" x14ac:dyDescent="0.3">
      <c r="E4864" s="162"/>
      <c r="F4864" s="1"/>
      <c r="G4864" s="163"/>
      <c r="H4864" s="1"/>
      <c r="I4864" s="3"/>
      <c r="J4864" s="163"/>
    </row>
    <row r="4865" spans="5:10" x14ac:dyDescent="0.3">
      <c r="E4865" s="162"/>
      <c r="F4865" s="1"/>
      <c r="G4865" s="163"/>
      <c r="H4865" s="1"/>
      <c r="I4865" s="3"/>
      <c r="J4865" s="163"/>
    </row>
    <row r="4866" spans="5:10" x14ac:dyDescent="0.3">
      <c r="E4866" s="162"/>
      <c r="F4866" s="1"/>
      <c r="G4866" s="163"/>
      <c r="H4866" s="1"/>
      <c r="I4866" s="3"/>
      <c r="J4866" s="163"/>
    </row>
    <row r="4867" spans="5:10" x14ac:dyDescent="0.3">
      <c r="E4867" s="162"/>
      <c r="F4867" s="1"/>
      <c r="G4867" s="163"/>
      <c r="H4867" s="1"/>
      <c r="I4867" s="3"/>
      <c r="J4867" s="163"/>
    </row>
    <row r="4868" spans="5:10" x14ac:dyDescent="0.3">
      <c r="E4868" s="162"/>
      <c r="F4868" s="1"/>
      <c r="G4868" s="163"/>
      <c r="H4868" s="1"/>
      <c r="I4868" s="3"/>
      <c r="J4868" s="163"/>
    </row>
    <row r="4869" spans="5:10" x14ac:dyDescent="0.3">
      <c r="E4869" s="162"/>
      <c r="F4869" s="1"/>
      <c r="G4869" s="163"/>
      <c r="H4869" s="1"/>
      <c r="I4869" s="3"/>
      <c r="J4869" s="163"/>
    </row>
    <row r="4870" spans="5:10" x14ac:dyDescent="0.3">
      <c r="E4870" s="162"/>
      <c r="F4870" s="1"/>
      <c r="G4870" s="163"/>
      <c r="H4870" s="1"/>
      <c r="I4870" s="3"/>
      <c r="J4870" s="163"/>
    </row>
    <row r="4871" spans="5:10" x14ac:dyDescent="0.3">
      <c r="E4871" s="162"/>
      <c r="F4871" s="1"/>
      <c r="G4871" s="163"/>
      <c r="H4871" s="1"/>
      <c r="I4871" s="3"/>
      <c r="J4871" s="163"/>
    </row>
    <row r="4872" spans="5:10" x14ac:dyDescent="0.3">
      <c r="E4872" s="162"/>
      <c r="F4872" s="1"/>
      <c r="G4872" s="163"/>
      <c r="H4872" s="1"/>
      <c r="I4872" s="3"/>
      <c r="J4872" s="163"/>
    </row>
    <row r="4873" spans="5:10" x14ac:dyDescent="0.3">
      <c r="E4873" s="162"/>
      <c r="F4873" s="1"/>
      <c r="G4873" s="163"/>
      <c r="H4873" s="1"/>
      <c r="I4873" s="3"/>
      <c r="J4873" s="163"/>
    </row>
    <row r="4874" spans="5:10" x14ac:dyDescent="0.3">
      <c r="E4874" s="162"/>
      <c r="F4874" s="1"/>
      <c r="G4874" s="163"/>
      <c r="H4874" s="1"/>
      <c r="I4874" s="3"/>
      <c r="J4874" s="163"/>
    </row>
    <row r="4875" spans="5:10" x14ac:dyDescent="0.3">
      <c r="E4875" s="162"/>
      <c r="F4875" s="1"/>
      <c r="G4875" s="163"/>
      <c r="H4875" s="1"/>
      <c r="I4875" s="3"/>
      <c r="J4875" s="163"/>
    </row>
    <row r="4876" spans="5:10" x14ac:dyDescent="0.3">
      <c r="E4876" s="162"/>
      <c r="F4876" s="1"/>
      <c r="G4876" s="163"/>
      <c r="H4876" s="1"/>
      <c r="I4876" s="3"/>
      <c r="J4876" s="163"/>
    </row>
    <row r="4877" spans="5:10" x14ac:dyDescent="0.3">
      <c r="E4877" s="162"/>
      <c r="F4877" s="1"/>
      <c r="G4877" s="163"/>
      <c r="H4877" s="1"/>
      <c r="I4877" s="3"/>
      <c r="J4877" s="163"/>
    </row>
    <row r="4878" spans="5:10" x14ac:dyDescent="0.3">
      <c r="E4878" s="162"/>
      <c r="F4878" s="1"/>
      <c r="G4878" s="163"/>
      <c r="H4878" s="1"/>
      <c r="I4878" s="3"/>
      <c r="J4878" s="163"/>
    </row>
    <row r="4879" spans="5:10" x14ac:dyDescent="0.3">
      <c r="E4879" s="162"/>
      <c r="F4879" s="1"/>
      <c r="G4879" s="163"/>
      <c r="H4879" s="1"/>
      <c r="I4879" s="3"/>
      <c r="J4879" s="163"/>
    </row>
    <row r="4880" spans="5:10" x14ac:dyDescent="0.3">
      <c r="E4880" s="162"/>
      <c r="F4880" s="1"/>
      <c r="G4880" s="163"/>
      <c r="H4880" s="1"/>
      <c r="I4880" s="3"/>
      <c r="J4880" s="163"/>
    </row>
    <row r="4881" spans="5:10" x14ac:dyDescent="0.3">
      <c r="E4881" s="162"/>
      <c r="F4881" s="1"/>
      <c r="G4881" s="163"/>
      <c r="H4881" s="1"/>
      <c r="I4881" s="3"/>
      <c r="J4881" s="163"/>
    </row>
    <row r="4882" spans="5:10" x14ac:dyDescent="0.3">
      <c r="E4882" s="162"/>
      <c r="F4882" s="1"/>
      <c r="G4882" s="163"/>
      <c r="H4882" s="1"/>
      <c r="I4882" s="3"/>
      <c r="J4882" s="163"/>
    </row>
    <row r="4883" spans="5:10" x14ac:dyDescent="0.3">
      <c r="E4883" s="162"/>
      <c r="F4883" s="1"/>
      <c r="G4883" s="163"/>
      <c r="H4883" s="1"/>
      <c r="I4883" s="3"/>
      <c r="J4883" s="163"/>
    </row>
    <row r="4884" spans="5:10" x14ac:dyDescent="0.3">
      <c r="E4884" s="162"/>
      <c r="F4884" s="1"/>
      <c r="G4884" s="163"/>
      <c r="H4884" s="1"/>
      <c r="I4884" s="3"/>
      <c r="J4884" s="163"/>
    </row>
    <row r="4885" spans="5:10" x14ac:dyDescent="0.3">
      <c r="E4885" s="162"/>
      <c r="F4885" s="1"/>
      <c r="G4885" s="163"/>
      <c r="H4885" s="1"/>
      <c r="I4885" s="3"/>
      <c r="J4885" s="163"/>
    </row>
    <row r="4886" spans="5:10" x14ac:dyDescent="0.3">
      <c r="E4886" s="162"/>
      <c r="F4886" s="1"/>
      <c r="G4886" s="163"/>
      <c r="H4886" s="1"/>
      <c r="I4886" s="3"/>
      <c r="J4886" s="163"/>
    </row>
    <row r="4887" spans="5:10" x14ac:dyDescent="0.3">
      <c r="E4887" s="162"/>
      <c r="F4887" s="1"/>
      <c r="G4887" s="163"/>
      <c r="H4887" s="1"/>
      <c r="I4887" s="3"/>
      <c r="J4887" s="163"/>
    </row>
    <row r="4888" spans="5:10" x14ac:dyDescent="0.3">
      <c r="E4888" s="162"/>
      <c r="F4888" s="1"/>
      <c r="G4888" s="163"/>
      <c r="H4888" s="1"/>
      <c r="I4888" s="3"/>
      <c r="J4888" s="163"/>
    </row>
    <row r="4889" spans="5:10" x14ac:dyDescent="0.3">
      <c r="E4889" s="162"/>
      <c r="F4889" s="1"/>
      <c r="G4889" s="163"/>
      <c r="H4889" s="1"/>
      <c r="I4889" s="3"/>
      <c r="J4889" s="163"/>
    </row>
    <row r="4890" spans="5:10" x14ac:dyDescent="0.3">
      <c r="E4890" s="162"/>
      <c r="F4890" s="1"/>
      <c r="G4890" s="163"/>
      <c r="H4890" s="1"/>
      <c r="I4890" s="3"/>
      <c r="J4890" s="163"/>
    </row>
    <row r="4891" spans="5:10" x14ac:dyDescent="0.3">
      <c r="E4891" s="162"/>
      <c r="F4891" s="1"/>
      <c r="G4891" s="163"/>
      <c r="H4891" s="1"/>
      <c r="I4891" s="3"/>
      <c r="J4891" s="163"/>
    </row>
    <row r="4892" spans="5:10" x14ac:dyDescent="0.3">
      <c r="E4892" s="162"/>
      <c r="F4892" s="1"/>
      <c r="G4892" s="163"/>
      <c r="H4892" s="1"/>
      <c r="I4892" s="3"/>
      <c r="J4892" s="163"/>
    </row>
    <row r="4893" spans="5:10" x14ac:dyDescent="0.3">
      <c r="E4893" s="162"/>
      <c r="F4893" s="1"/>
      <c r="G4893" s="163"/>
      <c r="H4893" s="1"/>
      <c r="I4893" s="3"/>
      <c r="J4893" s="163"/>
    </row>
    <row r="4894" spans="5:10" x14ac:dyDescent="0.3">
      <c r="E4894" s="162"/>
      <c r="F4894" s="1"/>
      <c r="G4894" s="163"/>
      <c r="H4894" s="1"/>
      <c r="I4894" s="3"/>
      <c r="J4894" s="163"/>
    </row>
    <row r="4895" spans="5:10" x14ac:dyDescent="0.3">
      <c r="E4895" s="162"/>
      <c r="F4895" s="1"/>
      <c r="G4895" s="163"/>
      <c r="H4895" s="1"/>
      <c r="I4895" s="3"/>
      <c r="J4895" s="163"/>
    </row>
    <row r="4896" spans="5:10" x14ac:dyDescent="0.3">
      <c r="E4896" s="162"/>
      <c r="F4896" s="1"/>
      <c r="G4896" s="163"/>
      <c r="H4896" s="1"/>
      <c r="I4896" s="3"/>
      <c r="J4896" s="163"/>
    </row>
    <row r="4897" spans="5:10" x14ac:dyDescent="0.3">
      <c r="E4897" s="162"/>
      <c r="F4897" s="1"/>
      <c r="G4897" s="163"/>
      <c r="H4897" s="1"/>
      <c r="I4897" s="3"/>
      <c r="J4897" s="163"/>
    </row>
    <row r="4898" spans="5:10" x14ac:dyDescent="0.3">
      <c r="E4898" s="162"/>
      <c r="F4898" s="1"/>
      <c r="G4898" s="163"/>
      <c r="H4898" s="1"/>
      <c r="I4898" s="3"/>
      <c r="J4898" s="163"/>
    </row>
    <row r="4899" spans="5:10" x14ac:dyDescent="0.3">
      <c r="E4899" s="162"/>
      <c r="F4899" s="1"/>
      <c r="G4899" s="163"/>
      <c r="H4899" s="1"/>
      <c r="I4899" s="3"/>
      <c r="J4899" s="163"/>
    </row>
    <row r="4900" spans="5:10" x14ac:dyDescent="0.3">
      <c r="E4900" s="162"/>
      <c r="F4900" s="1"/>
      <c r="G4900" s="163"/>
      <c r="H4900" s="1"/>
      <c r="I4900" s="3"/>
      <c r="J4900" s="163"/>
    </row>
    <row r="4901" spans="5:10" x14ac:dyDescent="0.3">
      <c r="E4901" s="162"/>
      <c r="F4901" s="1"/>
      <c r="G4901" s="163"/>
      <c r="H4901" s="1"/>
      <c r="I4901" s="3"/>
      <c r="J4901" s="163"/>
    </row>
    <row r="4902" spans="5:10" x14ac:dyDescent="0.3">
      <c r="E4902" s="162"/>
      <c r="F4902" s="1"/>
      <c r="G4902" s="163"/>
      <c r="H4902" s="1"/>
      <c r="I4902" s="3"/>
      <c r="J4902" s="163"/>
    </row>
    <row r="4903" spans="5:10" x14ac:dyDescent="0.3">
      <c r="E4903" s="162"/>
      <c r="F4903" s="1"/>
      <c r="G4903" s="163"/>
      <c r="H4903" s="1"/>
      <c r="I4903" s="3"/>
      <c r="J4903" s="163"/>
    </row>
    <row r="4904" spans="5:10" x14ac:dyDescent="0.3">
      <c r="E4904" s="162"/>
      <c r="F4904" s="1"/>
      <c r="G4904" s="163"/>
      <c r="H4904" s="1"/>
      <c r="I4904" s="3"/>
      <c r="J4904" s="163"/>
    </row>
    <row r="4905" spans="5:10" x14ac:dyDescent="0.3">
      <c r="E4905" s="162"/>
      <c r="F4905" s="1"/>
      <c r="G4905" s="163"/>
      <c r="H4905" s="1"/>
      <c r="I4905" s="3"/>
      <c r="J4905" s="163"/>
    </row>
    <row r="4906" spans="5:10" x14ac:dyDescent="0.3">
      <c r="E4906" s="162"/>
      <c r="F4906" s="1"/>
      <c r="G4906" s="163"/>
      <c r="H4906" s="1"/>
      <c r="I4906" s="3"/>
      <c r="J4906" s="163"/>
    </row>
    <row r="4907" spans="5:10" x14ac:dyDescent="0.3">
      <c r="E4907" s="162"/>
      <c r="F4907" s="1"/>
      <c r="G4907" s="163"/>
      <c r="H4907" s="1"/>
      <c r="I4907" s="3"/>
      <c r="J4907" s="163"/>
    </row>
    <row r="4908" spans="5:10" x14ac:dyDescent="0.3">
      <c r="E4908" s="162"/>
      <c r="F4908" s="1"/>
      <c r="G4908" s="163"/>
      <c r="H4908" s="1"/>
      <c r="I4908" s="3"/>
      <c r="J4908" s="163"/>
    </row>
    <row r="4909" spans="5:10" x14ac:dyDescent="0.3">
      <c r="E4909" s="162"/>
      <c r="F4909" s="1"/>
      <c r="G4909" s="163"/>
      <c r="H4909" s="1"/>
      <c r="I4909" s="3"/>
      <c r="J4909" s="163"/>
    </row>
    <row r="4910" spans="5:10" x14ac:dyDescent="0.3">
      <c r="E4910" s="162"/>
      <c r="F4910" s="1"/>
      <c r="G4910" s="163"/>
      <c r="H4910" s="1"/>
      <c r="I4910" s="3"/>
      <c r="J4910" s="163"/>
    </row>
    <row r="4911" spans="5:10" x14ac:dyDescent="0.3">
      <c r="E4911" s="162"/>
      <c r="F4911" s="1"/>
      <c r="G4911" s="163"/>
      <c r="H4911" s="1"/>
      <c r="I4911" s="3"/>
      <c r="J4911" s="163"/>
    </row>
    <row r="4912" spans="5:10" x14ac:dyDescent="0.3">
      <c r="E4912" s="162"/>
      <c r="F4912" s="1"/>
      <c r="G4912" s="163"/>
      <c r="H4912" s="1"/>
      <c r="I4912" s="3"/>
      <c r="J4912" s="163"/>
    </row>
    <row r="4913" spans="5:10" x14ac:dyDescent="0.3">
      <c r="E4913" s="162"/>
      <c r="F4913" s="1"/>
      <c r="G4913" s="163"/>
      <c r="H4913" s="1"/>
      <c r="I4913" s="3"/>
      <c r="J4913" s="163"/>
    </row>
    <row r="4914" spans="5:10" x14ac:dyDescent="0.3">
      <c r="E4914" s="162"/>
      <c r="F4914" s="1"/>
      <c r="G4914" s="163"/>
      <c r="H4914" s="1"/>
      <c r="I4914" s="3"/>
      <c r="J4914" s="163"/>
    </row>
    <row r="4915" spans="5:10" x14ac:dyDescent="0.3">
      <c r="E4915" s="162"/>
      <c r="F4915" s="1"/>
      <c r="G4915" s="163"/>
      <c r="H4915" s="1"/>
      <c r="I4915" s="3"/>
      <c r="J4915" s="163"/>
    </row>
    <row r="4916" spans="5:10" x14ac:dyDescent="0.3">
      <c r="E4916" s="162"/>
      <c r="F4916" s="1"/>
      <c r="G4916" s="163"/>
      <c r="H4916" s="1"/>
      <c r="I4916" s="3"/>
      <c r="J4916" s="163"/>
    </row>
    <row r="4917" spans="5:10" x14ac:dyDescent="0.3">
      <c r="E4917" s="162"/>
      <c r="F4917" s="1"/>
      <c r="G4917" s="163"/>
      <c r="H4917" s="1"/>
      <c r="I4917" s="3"/>
      <c r="J4917" s="163"/>
    </row>
    <row r="4918" spans="5:10" x14ac:dyDescent="0.3">
      <c r="E4918" s="162"/>
      <c r="F4918" s="1"/>
      <c r="G4918" s="163"/>
      <c r="H4918" s="1"/>
      <c r="I4918" s="3"/>
      <c r="J4918" s="163"/>
    </row>
    <row r="4919" spans="5:10" x14ac:dyDescent="0.3">
      <c r="E4919" s="162"/>
      <c r="F4919" s="1"/>
      <c r="G4919" s="163"/>
      <c r="H4919" s="1"/>
      <c r="I4919" s="3"/>
      <c r="J4919" s="163"/>
    </row>
    <row r="4920" spans="5:10" x14ac:dyDescent="0.3">
      <c r="E4920" s="162"/>
      <c r="F4920" s="1"/>
      <c r="G4920" s="163"/>
      <c r="H4920" s="1"/>
      <c r="I4920" s="3"/>
      <c r="J4920" s="163"/>
    </row>
    <row r="4921" spans="5:10" x14ac:dyDescent="0.3">
      <c r="E4921" s="162"/>
      <c r="F4921" s="1"/>
      <c r="G4921" s="163"/>
      <c r="H4921" s="1"/>
      <c r="I4921" s="3"/>
      <c r="J4921" s="163"/>
    </row>
    <row r="4922" spans="5:10" x14ac:dyDescent="0.3">
      <c r="E4922" s="162"/>
      <c r="F4922" s="1"/>
      <c r="G4922" s="163"/>
      <c r="H4922" s="1"/>
      <c r="I4922" s="3"/>
      <c r="J4922" s="163"/>
    </row>
    <row r="4923" spans="5:10" x14ac:dyDescent="0.3">
      <c r="E4923" s="162"/>
      <c r="F4923" s="1"/>
      <c r="G4923" s="163"/>
      <c r="H4923" s="1"/>
      <c r="I4923" s="3"/>
      <c r="J4923" s="163"/>
    </row>
    <row r="4924" spans="5:10" x14ac:dyDescent="0.3">
      <c r="E4924" s="162"/>
      <c r="F4924" s="1"/>
      <c r="G4924" s="163"/>
      <c r="H4924" s="1"/>
      <c r="I4924" s="3"/>
      <c r="J4924" s="163"/>
    </row>
    <row r="4925" spans="5:10" x14ac:dyDescent="0.3">
      <c r="E4925" s="162"/>
      <c r="F4925" s="1"/>
      <c r="G4925" s="163"/>
      <c r="H4925" s="1"/>
      <c r="I4925" s="3"/>
      <c r="J4925" s="163"/>
    </row>
    <row r="4926" spans="5:10" x14ac:dyDescent="0.3">
      <c r="E4926" s="162"/>
      <c r="F4926" s="1"/>
      <c r="G4926" s="163"/>
      <c r="H4926" s="1"/>
      <c r="I4926" s="3"/>
      <c r="J4926" s="163"/>
    </row>
    <row r="4927" spans="5:10" x14ac:dyDescent="0.3">
      <c r="E4927" s="162"/>
      <c r="F4927" s="1"/>
      <c r="G4927" s="163"/>
      <c r="H4927" s="1"/>
      <c r="I4927" s="3"/>
      <c r="J4927" s="163"/>
    </row>
    <row r="4928" spans="5:10" x14ac:dyDescent="0.3">
      <c r="E4928" s="162"/>
      <c r="F4928" s="1"/>
      <c r="G4928" s="163"/>
      <c r="H4928" s="1"/>
      <c r="I4928" s="3"/>
      <c r="J4928" s="163"/>
    </row>
    <row r="4929" spans="5:10" x14ac:dyDescent="0.3">
      <c r="E4929" s="162"/>
      <c r="F4929" s="1"/>
      <c r="G4929" s="163"/>
      <c r="H4929" s="1"/>
      <c r="I4929" s="3"/>
      <c r="J4929" s="163"/>
    </row>
    <row r="4930" spans="5:10" x14ac:dyDescent="0.3">
      <c r="E4930" s="162"/>
      <c r="F4930" s="1"/>
      <c r="G4930" s="163"/>
      <c r="H4930" s="1"/>
      <c r="I4930" s="3"/>
      <c r="J4930" s="163"/>
    </row>
    <row r="4931" spans="5:10" x14ac:dyDescent="0.3">
      <c r="E4931" s="162"/>
      <c r="F4931" s="1"/>
      <c r="G4931" s="163"/>
      <c r="H4931" s="1"/>
      <c r="I4931" s="3"/>
      <c r="J4931" s="163"/>
    </row>
    <row r="4932" spans="5:10" x14ac:dyDescent="0.3">
      <c r="E4932" s="162"/>
      <c r="F4932" s="1"/>
      <c r="G4932" s="163"/>
      <c r="H4932" s="1"/>
      <c r="I4932" s="3"/>
      <c r="J4932" s="163"/>
    </row>
    <row r="4933" spans="5:10" x14ac:dyDescent="0.3">
      <c r="E4933" s="162"/>
      <c r="F4933" s="1"/>
      <c r="G4933" s="163"/>
      <c r="H4933" s="1"/>
      <c r="I4933" s="3"/>
      <c r="J4933" s="163"/>
    </row>
    <row r="4934" spans="5:10" x14ac:dyDescent="0.3">
      <c r="E4934" s="162"/>
      <c r="F4934" s="1"/>
      <c r="G4934" s="163"/>
      <c r="H4934" s="1"/>
      <c r="I4934" s="3"/>
      <c r="J4934" s="163"/>
    </row>
    <row r="4935" spans="5:10" x14ac:dyDescent="0.3">
      <c r="E4935" s="162"/>
      <c r="F4935" s="1"/>
      <c r="G4935" s="163"/>
      <c r="H4935" s="1"/>
      <c r="I4935" s="3"/>
      <c r="J4935" s="163"/>
    </row>
    <row r="4936" spans="5:10" x14ac:dyDescent="0.3">
      <c r="E4936" s="162"/>
      <c r="F4936" s="1"/>
      <c r="G4936" s="163"/>
      <c r="H4936" s="1"/>
      <c r="I4936" s="3"/>
      <c r="J4936" s="163"/>
    </row>
    <row r="4937" spans="5:10" x14ac:dyDescent="0.3">
      <c r="E4937" s="162"/>
      <c r="F4937" s="1"/>
      <c r="G4937" s="163"/>
      <c r="H4937" s="1"/>
      <c r="I4937" s="3"/>
      <c r="J4937" s="163"/>
    </row>
    <row r="4938" spans="5:10" x14ac:dyDescent="0.3">
      <c r="E4938" s="162"/>
      <c r="F4938" s="1"/>
      <c r="G4938" s="163"/>
      <c r="H4938" s="1"/>
      <c r="I4938" s="3"/>
      <c r="J4938" s="163"/>
    </row>
    <row r="4939" spans="5:10" x14ac:dyDescent="0.3">
      <c r="E4939" s="162"/>
      <c r="F4939" s="1"/>
      <c r="G4939" s="163"/>
      <c r="H4939" s="1"/>
      <c r="I4939" s="3"/>
      <c r="J4939" s="163"/>
    </row>
    <row r="4940" spans="5:10" x14ac:dyDescent="0.3">
      <c r="E4940" s="162"/>
      <c r="F4940" s="1"/>
      <c r="G4940" s="163"/>
      <c r="H4940" s="1"/>
      <c r="I4940" s="3"/>
      <c r="J4940" s="163"/>
    </row>
    <row r="4941" spans="5:10" x14ac:dyDescent="0.3">
      <c r="E4941" s="162"/>
      <c r="F4941" s="1"/>
      <c r="G4941" s="163"/>
      <c r="H4941" s="1"/>
      <c r="I4941" s="3"/>
      <c r="J4941" s="163"/>
    </row>
    <row r="4942" spans="5:10" x14ac:dyDescent="0.3">
      <c r="E4942" s="162"/>
      <c r="F4942" s="1"/>
      <c r="G4942" s="163"/>
      <c r="H4942" s="1"/>
      <c r="I4942" s="3"/>
      <c r="J4942" s="163"/>
    </row>
    <row r="4943" spans="5:10" x14ac:dyDescent="0.3">
      <c r="E4943" s="162"/>
      <c r="F4943" s="1"/>
      <c r="G4943" s="163"/>
      <c r="H4943" s="1"/>
      <c r="I4943" s="3"/>
      <c r="J4943" s="163"/>
    </row>
    <row r="4944" spans="5:10" x14ac:dyDescent="0.3">
      <c r="E4944" s="162"/>
      <c r="F4944" s="1"/>
      <c r="G4944" s="163"/>
      <c r="H4944" s="1"/>
      <c r="I4944" s="3"/>
      <c r="J4944" s="163"/>
    </row>
    <row r="4945" spans="5:10" x14ac:dyDescent="0.3">
      <c r="E4945" s="162"/>
      <c r="F4945" s="1"/>
      <c r="G4945" s="163"/>
      <c r="H4945" s="1"/>
      <c r="I4945" s="3"/>
      <c r="J4945" s="163"/>
    </row>
    <row r="4946" spans="5:10" x14ac:dyDescent="0.3">
      <c r="E4946" s="162"/>
      <c r="F4946" s="1"/>
      <c r="G4946" s="163"/>
      <c r="H4946" s="1"/>
      <c r="I4946" s="3"/>
      <c r="J4946" s="163"/>
    </row>
    <row r="4947" spans="5:10" x14ac:dyDescent="0.3">
      <c r="E4947" s="162"/>
      <c r="F4947" s="1"/>
      <c r="G4947" s="163"/>
      <c r="H4947" s="1"/>
      <c r="I4947" s="3"/>
      <c r="J4947" s="163"/>
    </row>
    <row r="4948" spans="5:10" x14ac:dyDescent="0.3">
      <c r="E4948" s="162"/>
      <c r="F4948" s="1"/>
      <c r="G4948" s="163"/>
      <c r="H4948" s="1"/>
      <c r="I4948" s="3"/>
      <c r="J4948" s="163"/>
    </row>
    <row r="4949" spans="5:10" x14ac:dyDescent="0.3">
      <c r="E4949" s="162"/>
      <c r="F4949" s="1"/>
      <c r="G4949" s="163"/>
      <c r="H4949" s="1"/>
      <c r="I4949" s="3"/>
      <c r="J4949" s="163"/>
    </row>
    <row r="4950" spans="5:10" x14ac:dyDescent="0.3">
      <c r="E4950" s="162"/>
      <c r="F4950" s="1"/>
      <c r="G4950" s="163"/>
      <c r="H4950" s="1"/>
      <c r="I4950" s="3"/>
      <c r="J4950" s="163"/>
    </row>
    <row r="4951" spans="5:10" x14ac:dyDescent="0.3">
      <c r="E4951" s="162"/>
      <c r="F4951" s="1"/>
      <c r="G4951" s="163"/>
      <c r="H4951" s="1"/>
      <c r="I4951" s="3"/>
      <c r="J4951" s="163"/>
    </row>
    <row r="4952" spans="5:10" x14ac:dyDescent="0.3">
      <c r="E4952" s="162"/>
      <c r="F4952" s="1"/>
      <c r="G4952" s="163"/>
      <c r="H4952" s="1"/>
      <c r="I4952" s="3"/>
      <c r="J4952" s="163"/>
    </row>
    <row r="4953" spans="5:10" x14ac:dyDescent="0.3">
      <c r="E4953" s="162"/>
      <c r="F4953" s="1"/>
      <c r="G4953" s="163"/>
      <c r="H4953" s="1"/>
      <c r="I4953" s="3"/>
      <c r="J4953" s="163"/>
    </row>
    <row r="4954" spans="5:10" x14ac:dyDescent="0.3">
      <c r="E4954" s="162"/>
      <c r="F4954" s="1"/>
      <c r="G4954" s="163"/>
      <c r="H4954" s="1"/>
      <c r="I4954" s="3"/>
      <c r="J4954" s="163"/>
    </row>
    <row r="4955" spans="5:10" x14ac:dyDescent="0.3">
      <c r="E4955" s="162"/>
      <c r="F4955" s="1"/>
      <c r="G4955" s="163"/>
      <c r="H4955" s="1"/>
      <c r="I4955" s="3"/>
      <c r="J4955" s="163"/>
    </row>
    <row r="4956" spans="5:10" x14ac:dyDescent="0.3">
      <c r="E4956" s="162"/>
      <c r="F4956" s="1"/>
      <c r="G4956" s="163"/>
      <c r="H4956" s="1"/>
      <c r="I4956" s="3"/>
      <c r="J4956" s="163"/>
    </row>
    <row r="4957" spans="5:10" x14ac:dyDescent="0.3">
      <c r="E4957" s="162"/>
      <c r="F4957" s="1"/>
      <c r="G4957" s="163"/>
      <c r="H4957" s="1"/>
      <c r="I4957" s="3"/>
      <c r="J4957" s="163"/>
    </row>
    <row r="4958" spans="5:10" x14ac:dyDescent="0.3">
      <c r="E4958" s="162"/>
      <c r="F4958" s="1"/>
      <c r="G4958" s="163"/>
      <c r="H4958" s="1"/>
      <c r="I4958" s="3"/>
      <c r="J4958" s="163"/>
    </row>
    <row r="4959" spans="5:10" x14ac:dyDescent="0.3">
      <c r="E4959" s="162"/>
      <c r="F4959" s="1"/>
      <c r="G4959" s="163"/>
      <c r="H4959" s="1"/>
      <c r="I4959" s="3"/>
      <c r="J4959" s="163"/>
    </row>
    <row r="4960" spans="5:10" x14ac:dyDescent="0.3">
      <c r="E4960" s="162"/>
      <c r="F4960" s="1"/>
      <c r="G4960" s="163"/>
      <c r="H4960" s="1"/>
      <c r="I4960" s="3"/>
      <c r="J4960" s="163"/>
    </row>
    <row r="4961" spans="5:10" x14ac:dyDescent="0.3">
      <c r="E4961" s="162"/>
      <c r="F4961" s="1"/>
      <c r="G4961" s="163"/>
      <c r="H4961" s="1"/>
      <c r="I4961" s="3"/>
      <c r="J4961" s="163"/>
    </row>
    <row r="4962" spans="5:10" x14ac:dyDescent="0.3">
      <c r="E4962" s="162"/>
      <c r="F4962" s="1"/>
      <c r="G4962" s="163"/>
      <c r="H4962" s="1"/>
      <c r="I4962" s="3"/>
      <c r="J4962" s="163"/>
    </row>
    <row r="4963" spans="5:10" x14ac:dyDescent="0.3">
      <c r="E4963" s="162"/>
      <c r="F4963" s="1"/>
      <c r="G4963" s="163"/>
      <c r="H4963" s="1"/>
      <c r="I4963" s="3"/>
      <c r="J4963" s="163"/>
    </row>
    <row r="4964" spans="5:10" x14ac:dyDescent="0.3">
      <c r="E4964" s="162"/>
      <c r="F4964" s="1"/>
      <c r="G4964" s="163"/>
      <c r="H4964" s="1"/>
      <c r="I4964" s="3"/>
      <c r="J4964" s="163"/>
    </row>
    <row r="4965" spans="5:10" x14ac:dyDescent="0.3">
      <c r="E4965" s="162"/>
      <c r="F4965" s="1"/>
      <c r="G4965" s="163"/>
      <c r="H4965" s="1"/>
      <c r="I4965" s="3"/>
      <c r="J4965" s="163"/>
    </row>
    <row r="4966" spans="5:10" x14ac:dyDescent="0.3">
      <c r="E4966" s="162"/>
      <c r="F4966" s="1"/>
      <c r="G4966" s="163"/>
      <c r="H4966" s="1"/>
      <c r="I4966" s="3"/>
      <c r="J4966" s="163"/>
    </row>
    <row r="4967" spans="5:10" x14ac:dyDescent="0.3">
      <c r="E4967" s="162"/>
      <c r="F4967" s="1"/>
      <c r="G4967" s="163"/>
      <c r="H4967" s="1"/>
      <c r="I4967" s="3"/>
      <c r="J4967" s="163"/>
    </row>
    <row r="4968" spans="5:10" x14ac:dyDescent="0.3">
      <c r="E4968" s="162"/>
      <c r="F4968" s="1"/>
      <c r="G4968" s="163"/>
      <c r="H4968" s="1"/>
      <c r="I4968" s="3"/>
      <c r="J4968" s="163"/>
    </row>
    <row r="4969" spans="5:10" x14ac:dyDescent="0.3">
      <c r="E4969" s="162"/>
      <c r="F4969" s="1"/>
      <c r="G4969" s="163"/>
      <c r="H4969" s="1"/>
      <c r="I4969" s="3"/>
      <c r="J4969" s="163"/>
    </row>
    <row r="4970" spans="5:10" x14ac:dyDescent="0.3">
      <c r="E4970" s="162"/>
      <c r="F4970" s="1"/>
      <c r="G4970" s="163"/>
      <c r="H4970" s="1"/>
      <c r="I4970" s="3"/>
      <c r="J4970" s="163"/>
    </row>
    <row r="4971" spans="5:10" x14ac:dyDescent="0.3">
      <c r="E4971" s="162"/>
      <c r="F4971" s="1"/>
      <c r="G4971" s="163"/>
      <c r="H4971" s="1"/>
      <c r="I4971" s="3"/>
      <c r="J4971" s="163"/>
    </row>
    <row r="4972" spans="5:10" x14ac:dyDescent="0.3">
      <c r="E4972" s="162"/>
      <c r="F4972" s="1"/>
      <c r="G4972" s="163"/>
      <c r="H4972" s="1"/>
      <c r="I4972" s="3"/>
      <c r="J4972" s="163"/>
    </row>
    <row r="4973" spans="5:10" x14ac:dyDescent="0.3">
      <c r="E4973" s="162"/>
      <c r="F4973" s="1"/>
      <c r="G4973" s="163"/>
      <c r="H4973" s="1"/>
      <c r="I4973" s="3"/>
      <c r="J4973" s="163"/>
    </row>
    <row r="4974" spans="5:10" x14ac:dyDescent="0.3">
      <c r="E4974" s="162"/>
      <c r="F4974" s="1"/>
      <c r="G4974" s="163"/>
      <c r="H4974" s="1"/>
      <c r="I4974" s="3"/>
      <c r="J4974" s="163"/>
    </row>
    <row r="4975" spans="5:10" x14ac:dyDescent="0.3">
      <c r="E4975" s="162"/>
      <c r="F4975" s="1"/>
      <c r="G4975" s="163"/>
      <c r="H4975" s="1"/>
      <c r="I4975" s="3"/>
      <c r="J4975" s="163"/>
    </row>
    <row r="4976" spans="5:10" x14ac:dyDescent="0.3">
      <c r="E4976" s="162"/>
      <c r="F4976" s="1"/>
      <c r="G4976" s="163"/>
      <c r="H4976" s="1"/>
      <c r="I4976" s="3"/>
      <c r="J4976" s="163"/>
    </row>
    <row r="4977" spans="5:10" x14ac:dyDescent="0.3">
      <c r="E4977" s="162"/>
      <c r="F4977" s="1"/>
      <c r="G4977" s="163"/>
      <c r="H4977" s="1"/>
      <c r="I4977" s="3"/>
      <c r="J4977" s="163"/>
    </row>
    <row r="4978" spans="5:10" x14ac:dyDescent="0.3">
      <c r="E4978" s="162"/>
      <c r="F4978" s="1"/>
      <c r="G4978" s="163"/>
      <c r="H4978" s="1"/>
      <c r="I4978" s="3"/>
      <c r="J4978" s="163"/>
    </row>
    <row r="4979" spans="5:10" x14ac:dyDescent="0.3">
      <c r="E4979" s="162"/>
      <c r="F4979" s="1"/>
      <c r="G4979" s="163"/>
      <c r="H4979" s="1"/>
      <c r="I4979" s="3"/>
      <c r="J4979" s="163"/>
    </row>
    <row r="4980" spans="5:10" x14ac:dyDescent="0.3">
      <c r="E4980" s="162"/>
      <c r="F4980" s="1"/>
      <c r="G4980" s="163"/>
      <c r="H4980" s="1"/>
      <c r="I4980" s="3"/>
      <c r="J4980" s="163"/>
    </row>
    <row r="4981" spans="5:10" x14ac:dyDescent="0.3">
      <c r="E4981" s="162"/>
      <c r="F4981" s="1"/>
      <c r="G4981" s="163"/>
      <c r="H4981" s="1"/>
      <c r="I4981" s="3"/>
      <c r="J4981" s="163"/>
    </row>
    <row r="4982" spans="5:10" x14ac:dyDescent="0.3">
      <c r="E4982" s="162"/>
      <c r="F4982" s="1"/>
      <c r="G4982" s="163"/>
      <c r="H4982" s="1"/>
      <c r="I4982" s="3"/>
      <c r="J4982" s="163"/>
    </row>
    <row r="4983" spans="5:10" x14ac:dyDescent="0.3">
      <c r="E4983" s="162"/>
      <c r="F4983" s="1"/>
      <c r="G4983" s="163"/>
      <c r="H4983" s="1"/>
      <c r="I4983" s="3"/>
      <c r="J4983" s="163"/>
    </row>
    <row r="4984" spans="5:10" x14ac:dyDescent="0.3">
      <c r="E4984" s="162"/>
      <c r="F4984" s="1"/>
      <c r="G4984" s="163"/>
      <c r="H4984" s="1"/>
      <c r="I4984" s="3"/>
      <c r="J4984" s="163"/>
    </row>
    <row r="4985" spans="5:10" x14ac:dyDescent="0.3">
      <c r="E4985" s="162"/>
      <c r="F4985" s="1"/>
      <c r="G4985" s="163"/>
      <c r="H4985" s="1"/>
      <c r="I4985" s="3"/>
      <c r="J4985" s="163"/>
    </row>
    <row r="4986" spans="5:10" x14ac:dyDescent="0.3">
      <c r="E4986" s="162"/>
      <c r="F4986" s="1"/>
      <c r="G4986" s="163"/>
      <c r="H4986" s="1"/>
      <c r="I4986" s="3"/>
      <c r="J4986" s="163"/>
    </row>
    <row r="4987" spans="5:10" x14ac:dyDescent="0.3">
      <c r="E4987" s="162"/>
      <c r="F4987" s="1"/>
      <c r="G4987" s="163"/>
      <c r="H4987" s="1"/>
      <c r="I4987" s="3"/>
      <c r="J4987" s="163"/>
    </row>
    <row r="4988" spans="5:10" x14ac:dyDescent="0.3">
      <c r="E4988" s="162"/>
      <c r="F4988" s="1"/>
      <c r="G4988" s="163"/>
      <c r="H4988" s="1"/>
      <c r="I4988" s="3"/>
      <c r="J4988" s="163"/>
    </row>
    <row r="4989" spans="5:10" x14ac:dyDescent="0.3">
      <c r="E4989" s="162"/>
      <c r="F4989" s="1"/>
      <c r="G4989" s="163"/>
      <c r="H4989" s="1"/>
      <c r="I4989" s="3"/>
      <c r="J4989" s="163"/>
    </row>
    <row r="4990" spans="5:10" x14ac:dyDescent="0.3">
      <c r="E4990" s="162"/>
      <c r="F4990" s="1"/>
      <c r="G4990" s="163"/>
      <c r="H4990" s="1"/>
      <c r="I4990" s="3"/>
      <c r="J4990" s="163"/>
    </row>
    <row r="4991" spans="5:10" x14ac:dyDescent="0.3">
      <c r="E4991" s="162"/>
      <c r="F4991" s="1"/>
      <c r="G4991" s="163"/>
      <c r="H4991" s="1"/>
      <c r="I4991" s="3"/>
      <c r="J4991" s="163"/>
    </row>
    <row r="4992" spans="5:10" x14ac:dyDescent="0.3">
      <c r="E4992" s="162"/>
      <c r="F4992" s="1"/>
      <c r="G4992" s="163"/>
      <c r="H4992" s="1"/>
      <c r="I4992" s="3"/>
      <c r="J4992" s="163"/>
    </row>
    <row r="4993" spans="5:10" x14ac:dyDescent="0.3">
      <c r="E4993" s="162"/>
      <c r="F4993" s="1"/>
      <c r="G4993" s="163"/>
      <c r="H4993" s="1"/>
      <c r="I4993" s="3"/>
      <c r="J4993" s="163"/>
    </row>
    <row r="4994" spans="5:10" x14ac:dyDescent="0.3">
      <c r="E4994" s="162"/>
      <c r="F4994" s="1"/>
      <c r="G4994" s="163"/>
      <c r="H4994" s="1"/>
      <c r="I4994" s="3"/>
      <c r="J4994" s="163"/>
    </row>
    <row r="4995" spans="5:10" x14ac:dyDescent="0.3">
      <c r="E4995" s="162"/>
      <c r="F4995" s="1"/>
      <c r="G4995" s="163"/>
      <c r="H4995" s="1"/>
      <c r="I4995" s="3"/>
      <c r="J4995" s="163"/>
    </row>
    <row r="4996" spans="5:10" x14ac:dyDescent="0.3">
      <c r="E4996" s="162"/>
      <c r="F4996" s="1"/>
      <c r="G4996" s="163"/>
      <c r="H4996" s="1"/>
      <c r="I4996" s="3"/>
      <c r="J4996" s="163"/>
    </row>
    <row r="4997" spans="5:10" x14ac:dyDescent="0.3">
      <c r="E4997" s="162"/>
      <c r="F4997" s="1"/>
      <c r="G4997" s="163"/>
      <c r="H4997" s="1"/>
      <c r="I4997" s="3"/>
      <c r="J4997" s="163"/>
    </row>
    <row r="4998" spans="5:10" x14ac:dyDescent="0.3">
      <c r="E4998" s="162"/>
      <c r="F4998" s="1"/>
      <c r="G4998" s="163"/>
      <c r="H4998" s="1"/>
      <c r="I4998" s="3"/>
      <c r="J4998" s="163"/>
    </row>
    <row r="4999" spans="5:10" x14ac:dyDescent="0.3">
      <c r="E4999" s="162"/>
      <c r="F4999" s="1"/>
      <c r="G4999" s="163"/>
      <c r="H4999" s="1"/>
      <c r="I4999" s="3"/>
      <c r="J4999" s="163"/>
    </row>
    <row r="5000" spans="5:10" x14ac:dyDescent="0.3">
      <c r="E5000" s="162"/>
      <c r="F5000" s="1"/>
      <c r="G5000" s="163"/>
      <c r="H5000" s="1"/>
      <c r="I5000" s="3"/>
      <c r="J5000" s="163"/>
    </row>
    <row r="5001" spans="5:10" x14ac:dyDescent="0.3">
      <c r="E5001" s="162"/>
      <c r="F5001" s="1"/>
      <c r="G5001" s="163"/>
      <c r="H5001" s="1"/>
      <c r="I5001" s="3"/>
      <c r="J5001" s="163"/>
    </row>
    <row r="5002" spans="5:10" x14ac:dyDescent="0.3">
      <c r="E5002" s="162"/>
      <c r="F5002" s="1"/>
      <c r="G5002" s="163"/>
      <c r="H5002" s="1"/>
      <c r="I5002" s="3"/>
      <c r="J5002" s="163"/>
    </row>
    <row r="5003" spans="5:10" x14ac:dyDescent="0.3">
      <c r="E5003" s="162"/>
      <c r="F5003" s="1"/>
      <c r="G5003" s="163"/>
      <c r="H5003" s="1"/>
      <c r="I5003" s="3"/>
      <c r="J5003" s="163"/>
    </row>
    <row r="5004" spans="5:10" x14ac:dyDescent="0.3">
      <c r="E5004" s="162"/>
      <c r="F5004" s="1"/>
      <c r="G5004" s="163"/>
      <c r="H5004" s="1"/>
      <c r="I5004" s="3"/>
      <c r="J5004" s="163"/>
    </row>
    <row r="5005" spans="5:10" x14ac:dyDescent="0.3">
      <c r="E5005" s="162"/>
      <c r="F5005" s="1"/>
      <c r="G5005" s="163"/>
      <c r="H5005" s="1"/>
      <c r="I5005" s="3"/>
      <c r="J5005" s="163"/>
    </row>
    <row r="5006" spans="5:10" x14ac:dyDescent="0.3">
      <c r="E5006" s="162"/>
      <c r="F5006" s="1"/>
      <c r="G5006" s="163"/>
      <c r="H5006" s="1"/>
      <c r="I5006" s="3"/>
      <c r="J5006" s="163"/>
    </row>
    <row r="5007" spans="5:10" x14ac:dyDescent="0.3">
      <c r="E5007" s="162"/>
      <c r="F5007" s="1"/>
      <c r="G5007" s="163"/>
      <c r="H5007" s="1"/>
      <c r="I5007" s="3"/>
      <c r="J5007" s="163"/>
    </row>
    <row r="5008" spans="5:10" x14ac:dyDescent="0.3">
      <c r="E5008" s="162"/>
      <c r="F5008" s="1"/>
      <c r="G5008" s="163"/>
      <c r="H5008" s="1"/>
      <c r="I5008" s="3"/>
      <c r="J5008" s="163"/>
    </row>
    <row r="5009" spans="5:10" x14ac:dyDescent="0.3">
      <c r="E5009" s="162"/>
      <c r="F5009" s="1"/>
      <c r="G5009" s="163"/>
      <c r="H5009" s="1"/>
      <c r="I5009" s="3"/>
      <c r="J5009" s="163"/>
    </row>
    <row r="5010" spans="5:10" x14ac:dyDescent="0.3">
      <c r="E5010" s="162"/>
      <c r="F5010" s="1"/>
      <c r="G5010" s="163"/>
      <c r="H5010" s="1"/>
      <c r="I5010" s="3"/>
      <c r="J5010" s="163"/>
    </row>
    <row r="5011" spans="5:10" x14ac:dyDescent="0.3">
      <c r="E5011" s="162"/>
      <c r="F5011" s="1"/>
      <c r="G5011" s="163"/>
      <c r="H5011" s="1"/>
      <c r="I5011" s="3"/>
      <c r="J5011" s="163"/>
    </row>
    <row r="5012" spans="5:10" x14ac:dyDescent="0.3">
      <c r="E5012" s="162"/>
      <c r="F5012" s="1"/>
      <c r="G5012" s="163"/>
      <c r="H5012" s="1"/>
      <c r="I5012" s="3"/>
      <c r="J5012" s="163"/>
    </row>
    <row r="5013" spans="5:10" x14ac:dyDescent="0.3">
      <c r="E5013" s="162"/>
      <c r="F5013" s="1"/>
      <c r="G5013" s="163"/>
      <c r="H5013" s="1"/>
      <c r="I5013" s="3"/>
      <c r="J5013" s="163"/>
    </row>
    <row r="5014" spans="5:10" x14ac:dyDescent="0.3">
      <c r="E5014" s="162"/>
      <c r="F5014" s="1"/>
      <c r="G5014" s="163"/>
      <c r="H5014" s="1"/>
      <c r="I5014" s="3"/>
      <c r="J5014" s="163"/>
    </row>
    <row r="5015" spans="5:10" x14ac:dyDescent="0.3">
      <c r="E5015" s="162"/>
      <c r="F5015" s="1"/>
      <c r="G5015" s="163"/>
      <c r="H5015" s="1"/>
      <c r="I5015" s="3"/>
      <c r="J5015" s="163"/>
    </row>
    <row r="5016" spans="5:10" x14ac:dyDescent="0.3">
      <c r="E5016" s="162"/>
      <c r="F5016" s="1"/>
      <c r="G5016" s="163"/>
      <c r="H5016" s="1"/>
      <c r="I5016" s="3"/>
      <c r="J5016" s="163"/>
    </row>
    <row r="5017" spans="5:10" x14ac:dyDescent="0.3">
      <c r="E5017" s="162"/>
      <c r="F5017" s="1"/>
      <c r="G5017" s="163"/>
      <c r="H5017" s="1"/>
      <c r="I5017" s="3"/>
      <c r="J5017" s="163"/>
    </row>
    <row r="5018" spans="5:10" x14ac:dyDescent="0.3">
      <c r="E5018" s="162"/>
      <c r="F5018" s="1"/>
      <c r="G5018" s="163"/>
      <c r="H5018" s="1"/>
      <c r="I5018" s="3"/>
      <c r="J5018" s="163"/>
    </row>
    <row r="5019" spans="5:10" x14ac:dyDescent="0.3">
      <c r="E5019" s="162"/>
      <c r="F5019" s="1"/>
      <c r="G5019" s="163"/>
      <c r="H5019" s="1"/>
      <c r="I5019" s="3"/>
      <c r="J5019" s="163"/>
    </row>
    <row r="5020" spans="5:10" x14ac:dyDescent="0.3">
      <c r="E5020" s="162"/>
      <c r="F5020" s="1"/>
      <c r="G5020" s="163"/>
      <c r="H5020" s="1"/>
      <c r="I5020" s="3"/>
      <c r="J5020" s="163"/>
    </row>
    <row r="5021" spans="5:10" x14ac:dyDescent="0.3">
      <c r="E5021" s="162"/>
      <c r="F5021" s="1"/>
      <c r="G5021" s="163"/>
      <c r="H5021" s="1"/>
      <c r="I5021" s="3"/>
      <c r="J5021" s="163"/>
    </row>
    <row r="5022" spans="5:10" x14ac:dyDescent="0.3">
      <c r="E5022" s="162"/>
      <c r="F5022" s="1"/>
      <c r="G5022" s="163"/>
      <c r="H5022" s="1"/>
      <c r="I5022" s="3"/>
      <c r="J5022" s="163"/>
    </row>
    <row r="5023" spans="5:10" x14ac:dyDescent="0.3">
      <c r="E5023" s="162"/>
      <c r="F5023" s="1"/>
      <c r="G5023" s="163"/>
      <c r="H5023" s="1"/>
      <c r="I5023" s="3"/>
      <c r="J5023" s="163"/>
    </row>
    <row r="5024" spans="5:10" x14ac:dyDescent="0.3">
      <c r="E5024" s="162"/>
      <c r="F5024" s="1"/>
      <c r="G5024" s="163"/>
      <c r="H5024" s="1"/>
      <c r="I5024" s="3"/>
      <c r="J5024" s="163"/>
    </row>
    <row r="5025" spans="5:10" x14ac:dyDescent="0.3">
      <c r="E5025" s="162"/>
      <c r="F5025" s="1"/>
      <c r="G5025" s="163"/>
      <c r="H5025" s="1"/>
      <c r="I5025" s="3"/>
      <c r="J5025" s="163"/>
    </row>
    <row r="5026" spans="5:10" x14ac:dyDescent="0.3">
      <c r="E5026" s="162"/>
      <c r="F5026" s="1"/>
      <c r="G5026" s="163"/>
      <c r="H5026" s="1"/>
      <c r="I5026" s="3"/>
      <c r="J5026" s="163"/>
    </row>
    <row r="5027" spans="5:10" x14ac:dyDescent="0.3">
      <c r="E5027" s="162"/>
      <c r="F5027" s="1"/>
      <c r="G5027" s="163"/>
      <c r="H5027" s="1"/>
      <c r="I5027" s="3"/>
      <c r="J5027" s="163"/>
    </row>
    <row r="5028" spans="5:10" x14ac:dyDescent="0.3">
      <c r="E5028" s="162"/>
      <c r="F5028" s="1"/>
      <c r="G5028" s="163"/>
      <c r="H5028" s="1"/>
      <c r="I5028" s="3"/>
      <c r="J5028" s="163"/>
    </row>
    <row r="5029" spans="5:10" x14ac:dyDescent="0.3">
      <c r="E5029" s="162"/>
      <c r="F5029" s="1"/>
      <c r="G5029" s="163"/>
      <c r="H5029" s="1"/>
      <c r="I5029" s="3"/>
      <c r="J5029" s="163"/>
    </row>
    <row r="5030" spans="5:10" x14ac:dyDescent="0.3">
      <c r="E5030" s="162"/>
      <c r="F5030" s="1"/>
      <c r="G5030" s="163"/>
      <c r="H5030" s="1"/>
      <c r="I5030" s="3"/>
      <c r="J5030" s="163"/>
    </row>
    <row r="5031" spans="5:10" x14ac:dyDescent="0.3">
      <c r="E5031" s="162"/>
      <c r="F5031" s="1"/>
      <c r="G5031" s="163"/>
      <c r="H5031" s="1"/>
      <c r="I5031" s="3"/>
      <c r="J5031" s="163"/>
    </row>
    <row r="5032" spans="5:10" x14ac:dyDescent="0.3">
      <c r="E5032" s="162"/>
      <c r="F5032" s="1"/>
      <c r="G5032" s="163"/>
      <c r="H5032" s="1"/>
      <c r="I5032" s="3"/>
      <c r="J5032" s="163"/>
    </row>
    <row r="5033" spans="5:10" x14ac:dyDescent="0.3">
      <c r="E5033" s="162"/>
      <c r="F5033" s="1"/>
      <c r="G5033" s="163"/>
      <c r="H5033" s="1"/>
      <c r="I5033" s="3"/>
      <c r="J5033" s="163"/>
    </row>
    <row r="5034" spans="5:10" x14ac:dyDescent="0.3">
      <c r="E5034" s="162"/>
      <c r="F5034" s="1"/>
      <c r="G5034" s="163"/>
      <c r="H5034" s="1"/>
      <c r="I5034" s="3"/>
      <c r="J5034" s="163"/>
    </row>
    <row r="5035" spans="5:10" x14ac:dyDescent="0.3">
      <c r="E5035" s="162"/>
      <c r="F5035" s="1"/>
      <c r="G5035" s="163"/>
      <c r="H5035" s="1"/>
      <c r="I5035" s="3"/>
      <c r="J5035" s="163"/>
    </row>
    <row r="5036" spans="5:10" x14ac:dyDescent="0.3">
      <c r="E5036" s="162"/>
      <c r="F5036" s="1"/>
      <c r="G5036" s="163"/>
      <c r="H5036" s="1"/>
      <c r="I5036" s="3"/>
      <c r="J5036" s="163"/>
    </row>
    <row r="5037" spans="5:10" x14ac:dyDescent="0.3">
      <c r="E5037" s="162"/>
      <c r="F5037" s="1"/>
      <c r="G5037" s="163"/>
      <c r="H5037" s="1"/>
      <c r="I5037" s="3"/>
      <c r="J5037" s="163"/>
    </row>
    <row r="5038" spans="5:10" x14ac:dyDescent="0.3">
      <c r="E5038" s="162"/>
      <c r="F5038" s="1"/>
      <c r="G5038" s="163"/>
      <c r="H5038" s="1"/>
      <c r="I5038" s="3"/>
      <c r="J5038" s="163"/>
    </row>
    <row r="5039" spans="5:10" x14ac:dyDescent="0.3">
      <c r="E5039" s="162"/>
      <c r="F5039" s="1"/>
      <c r="G5039" s="163"/>
      <c r="H5039" s="1"/>
      <c r="I5039" s="3"/>
      <c r="J5039" s="163"/>
    </row>
    <row r="5040" spans="5:10" x14ac:dyDescent="0.3">
      <c r="E5040" s="162"/>
      <c r="F5040" s="1"/>
      <c r="G5040" s="163"/>
      <c r="H5040" s="1"/>
      <c r="I5040" s="3"/>
      <c r="J5040" s="163"/>
    </row>
    <row r="5041" spans="5:10" x14ac:dyDescent="0.3">
      <c r="E5041" s="162"/>
      <c r="F5041" s="1"/>
      <c r="G5041" s="163"/>
      <c r="H5041" s="1"/>
      <c r="I5041" s="3"/>
      <c r="J5041" s="163"/>
    </row>
    <row r="5042" spans="5:10" x14ac:dyDescent="0.3">
      <c r="E5042" s="162"/>
      <c r="F5042" s="1"/>
      <c r="G5042" s="163"/>
      <c r="H5042" s="1"/>
      <c r="I5042" s="3"/>
      <c r="J5042" s="163"/>
    </row>
    <row r="5043" spans="5:10" x14ac:dyDescent="0.3">
      <c r="E5043" s="162"/>
      <c r="F5043" s="1"/>
      <c r="G5043" s="163"/>
      <c r="H5043" s="1"/>
      <c r="I5043" s="3"/>
      <c r="J5043" s="163"/>
    </row>
    <row r="5044" spans="5:10" x14ac:dyDescent="0.3">
      <c r="E5044" s="162"/>
      <c r="F5044" s="1"/>
      <c r="G5044" s="163"/>
      <c r="H5044" s="1"/>
      <c r="I5044" s="3"/>
      <c r="J5044" s="163"/>
    </row>
    <row r="5045" spans="5:10" x14ac:dyDescent="0.3">
      <c r="E5045" s="162"/>
      <c r="F5045" s="1"/>
      <c r="G5045" s="163"/>
      <c r="H5045" s="1"/>
      <c r="I5045" s="3"/>
      <c r="J5045" s="163"/>
    </row>
    <row r="5046" spans="5:10" x14ac:dyDescent="0.3">
      <c r="E5046" s="162"/>
      <c r="F5046" s="1"/>
      <c r="G5046" s="163"/>
      <c r="H5046" s="1"/>
      <c r="I5046" s="3"/>
      <c r="J5046" s="163"/>
    </row>
    <row r="5047" spans="5:10" x14ac:dyDescent="0.3">
      <c r="E5047" s="162"/>
      <c r="F5047" s="1"/>
      <c r="G5047" s="163"/>
      <c r="H5047" s="1"/>
      <c r="I5047" s="3"/>
      <c r="J5047" s="163"/>
    </row>
    <row r="5048" spans="5:10" x14ac:dyDescent="0.3">
      <c r="E5048" s="162"/>
      <c r="F5048" s="1"/>
      <c r="G5048" s="163"/>
      <c r="H5048" s="1"/>
      <c r="I5048" s="3"/>
      <c r="J5048" s="163"/>
    </row>
    <row r="5049" spans="5:10" x14ac:dyDescent="0.3">
      <c r="E5049" s="162"/>
      <c r="F5049" s="1"/>
      <c r="G5049" s="163"/>
      <c r="H5049" s="1"/>
      <c r="I5049" s="3"/>
      <c r="J5049" s="163"/>
    </row>
    <row r="5050" spans="5:10" x14ac:dyDescent="0.3">
      <c r="E5050" s="162"/>
      <c r="F5050" s="1"/>
      <c r="G5050" s="163"/>
      <c r="H5050" s="1"/>
      <c r="I5050" s="3"/>
      <c r="J5050" s="163"/>
    </row>
    <row r="5051" spans="5:10" x14ac:dyDescent="0.3">
      <c r="E5051" s="162"/>
      <c r="F5051" s="1"/>
      <c r="G5051" s="163"/>
      <c r="H5051" s="1"/>
      <c r="I5051" s="3"/>
      <c r="J5051" s="163"/>
    </row>
    <row r="5052" spans="5:10" x14ac:dyDescent="0.3">
      <c r="E5052" s="162"/>
      <c r="F5052" s="1"/>
      <c r="G5052" s="163"/>
      <c r="H5052" s="1"/>
      <c r="I5052" s="3"/>
      <c r="J5052" s="163"/>
    </row>
    <row r="5053" spans="5:10" x14ac:dyDescent="0.3">
      <c r="E5053" s="162"/>
      <c r="F5053" s="1"/>
      <c r="G5053" s="163"/>
      <c r="H5053" s="1"/>
      <c r="I5053" s="3"/>
      <c r="J5053" s="163"/>
    </row>
    <row r="5054" spans="5:10" x14ac:dyDescent="0.3">
      <c r="E5054" s="162"/>
      <c r="F5054" s="1"/>
      <c r="G5054" s="163"/>
      <c r="H5054" s="1"/>
      <c r="I5054" s="3"/>
      <c r="J5054" s="163"/>
    </row>
    <row r="5055" spans="5:10" x14ac:dyDescent="0.3">
      <c r="E5055" s="162"/>
      <c r="F5055" s="1"/>
      <c r="G5055" s="163"/>
      <c r="H5055" s="1"/>
      <c r="I5055" s="3"/>
      <c r="J5055" s="163"/>
    </row>
    <row r="5056" spans="5:10" x14ac:dyDescent="0.3">
      <c r="E5056" s="162"/>
      <c r="F5056" s="1"/>
      <c r="G5056" s="163"/>
      <c r="H5056" s="1"/>
      <c r="I5056" s="3"/>
      <c r="J5056" s="163"/>
    </row>
    <row r="5057" spans="5:10" x14ac:dyDescent="0.3">
      <c r="E5057" s="162"/>
      <c r="F5057" s="1"/>
      <c r="G5057" s="163"/>
      <c r="H5057" s="1"/>
      <c r="I5057" s="3"/>
      <c r="J5057" s="163"/>
    </row>
    <row r="5058" spans="5:10" x14ac:dyDescent="0.3">
      <c r="E5058" s="162"/>
      <c r="F5058" s="1"/>
      <c r="G5058" s="163"/>
      <c r="H5058" s="1"/>
      <c r="I5058" s="3"/>
      <c r="J5058" s="163"/>
    </row>
    <row r="5059" spans="5:10" x14ac:dyDescent="0.3">
      <c r="E5059" s="162"/>
      <c r="F5059" s="1"/>
      <c r="G5059" s="163"/>
      <c r="H5059" s="1"/>
      <c r="I5059" s="3"/>
      <c r="J5059" s="163"/>
    </row>
    <row r="5060" spans="5:10" x14ac:dyDescent="0.3">
      <c r="E5060" s="162"/>
      <c r="F5060" s="1"/>
      <c r="G5060" s="163"/>
      <c r="H5060" s="1"/>
      <c r="I5060" s="3"/>
      <c r="J5060" s="163"/>
    </row>
    <row r="5061" spans="5:10" x14ac:dyDescent="0.3">
      <c r="E5061" s="162"/>
      <c r="F5061" s="1"/>
      <c r="G5061" s="163"/>
      <c r="H5061" s="1"/>
      <c r="I5061" s="3"/>
      <c r="J5061" s="163"/>
    </row>
    <row r="5062" spans="5:10" x14ac:dyDescent="0.3">
      <c r="E5062" s="162"/>
      <c r="F5062" s="1"/>
      <c r="G5062" s="163"/>
      <c r="H5062" s="1"/>
      <c r="I5062" s="3"/>
      <c r="J5062" s="163"/>
    </row>
    <row r="5063" spans="5:10" x14ac:dyDescent="0.3">
      <c r="E5063" s="162"/>
      <c r="F5063" s="1"/>
      <c r="G5063" s="163"/>
      <c r="H5063" s="1"/>
      <c r="I5063" s="3"/>
      <c r="J5063" s="163"/>
    </row>
    <row r="5064" spans="5:10" x14ac:dyDescent="0.3">
      <c r="E5064" s="162"/>
      <c r="F5064" s="1"/>
      <c r="G5064" s="163"/>
      <c r="H5064" s="1"/>
      <c r="I5064" s="3"/>
      <c r="J5064" s="163"/>
    </row>
    <row r="5065" spans="5:10" x14ac:dyDescent="0.3">
      <c r="E5065" s="162"/>
      <c r="F5065" s="1"/>
      <c r="G5065" s="163"/>
      <c r="H5065" s="1"/>
      <c r="I5065" s="3"/>
      <c r="J5065" s="163"/>
    </row>
    <row r="5066" spans="5:10" x14ac:dyDescent="0.3">
      <c r="E5066" s="162"/>
      <c r="F5066" s="1"/>
      <c r="G5066" s="163"/>
      <c r="H5066" s="1"/>
      <c r="I5066" s="3"/>
      <c r="J5066" s="163"/>
    </row>
    <row r="5067" spans="5:10" x14ac:dyDescent="0.3">
      <c r="E5067" s="162"/>
      <c r="F5067" s="1"/>
      <c r="G5067" s="163"/>
      <c r="H5067" s="1"/>
      <c r="I5067" s="3"/>
      <c r="J5067" s="163"/>
    </row>
    <row r="5068" spans="5:10" x14ac:dyDescent="0.3">
      <c r="E5068" s="162"/>
      <c r="F5068" s="1"/>
      <c r="G5068" s="163"/>
      <c r="H5068" s="1"/>
      <c r="I5068" s="3"/>
      <c r="J5068" s="163"/>
    </row>
    <row r="5069" spans="5:10" x14ac:dyDescent="0.3">
      <c r="E5069" s="162"/>
      <c r="F5069" s="1"/>
      <c r="G5069" s="163"/>
      <c r="H5069" s="1"/>
      <c r="I5069" s="3"/>
      <c r="J5069" s="163"/>
    </row>
    <row r="5070" spans="5:10" x14ac:dyDescent="0.3">
      <c r="E5070" s="162"/>
      <c r="F5070" s="1"/>
      <c r="G5070" s="163"/>
      <c r="H5070" s="1"/>
      <c r="I5070" s="3"/>
      <c r="J5070" s="163"/>
    </row>
    <row r="5071" spans="5:10" x14ac:dyDescent="0.3">
      <c r="E5071" s="162"/>
      <c r="F5071" s="1"/>
      <c r="G5071" s="163"/>
      <c r="H5071" s="1"/>
      <c r="I5071" s="3"/>
      <c r="J5071" s="163"/>
    </row>
    <row r="5072" spans="5:10" x14ac:dyDescent="0.3">
      <c r="E5072" s="162"/>
      <c r="F5072" s="1"/>
      <c r="G5072" s="163"/>
      <c r="H5072" s="1"/>
      <c r="I5072" s="3"/>
      <c r="J5072" s="163"/>
    </row>
    <row r="5073" spans="5:10" x14ac:dyDescent="0.3">
      <c r="E5073" s="162"/>
      <c r="F5073" s="1"/>
      <c r="G5073" s="163"/>
      <c r="H5073" s="1"/>
      <c r="I5073" s="3"/>
      <c r="J5073" s="163"/>
    </row>
    <row r="5074" spans="5:10" x14ac:dyDescent="0.3">
      <c r="E5074" s="162"/>
      <c r="F5074" s="1"/>
      <c r="G5074" s="163"/>
      <c r="H5074" s="1"/>
      <c r="I5074" s="3"/>
      <c r="J5074" s="163"/>
    </row>
    <row r="5075" spans="5:10" x14ac:dyDescent="0.3">
      <c r="E5075" s="162"/>
      <c r="F5075" s="1"/>
      <c r="G5075" s="163"/>
      <c r="H5075" s="1"/>
      <c r="I5075" s="3"/>
      <c r="J5075" s="163"/>
    </row>
    <row r="5076" spans="5:10" x14ac:dyDescent="0.3">
      <c r="E5076" s="162"/>
      <c r="F5076" s="1"/>
      <c r="G5076" s="163"/>
      <c r="H5076" s="1"/>
      <c r="I5076" s="3"/>
      <c r="J5076" s="163"/>
    </row>
    <row r="5077" spans="5:10" x14ac:dyDescent="0.3">
      <c r="E5077" s="162"/>
      <c r="F5077" s="1"/>
      <c r="G5077" s="163"/>
      <c r="H5077" s="1"/>
      <c r="I5077" s="3"/>
      <c r="J5077" s="163"/>
    </row>
    <row r="5078" spans="5:10" x14ac:dyDescent="0.3">
      <c r="E5078" s="162"/>
      <c r="F5078" s="1"/>
      <c r="G5078" s="163"/>
      <c r="H5078" s="1"/>
      <c r="I5078" s="3"/>
      <c r="J5078" s="163"/>
    </row>
    <row r="5079" spans="5:10" x14ac:dyDescent="0.3">
      <c r="E5079" s="162"/>
      <c r="F5079" s="1"/>
      <c r="G5079" s="163"/>
      <c r="H5079" s="1"/>
      <c r="I5079" s="3"/>
      <c r="J5079" s="163"/>
    </row>
    <row r="5080" spans="5:10" x14ac:dyDescent="0.3">
      <c r="E5080" s="162"/>
      <c r="F5080" s="1"/>
      <c r="G5080" s="163"/>
      <c r="H5080" s="1"/>
      <c r="I5080" s="3"/>
      <c r="J5080" s="163"/>
    </row>
    <row r="5081" spans="5:10" x14ac:dyDescent="0.3">
      <c r="E5081" s="162"/>
      <c r="F5081" s="1"/>
      <c r="G5081" s="163"/>
      <c r="H5081" s="1"/>
      <c r="I5081" s="3"/>
      <c r="J5081" s="163"/>
    </row>
    <row r="5082" spans="5:10" x14ac:dyDescent="0.3">
      <c r="E5082" s="162"/>
      <c r="F5082" s="1"/>
      <c r="G5082" s="163"/>
      <c r="H5082" s="1"/>
      <c r="I5082" s="3"/>
      <c r="J5082" s="163"/>
    </row>
    <row r="5083" spans="5:10" x14ac:dyDescent="0.3">
      <c r="E5083" s="162"/>
      <c r="F5083" s="1"/>
      <c r="G5083" s="163"/>
      <c r="H5083" s="1"/>
      <c r="I5083" s="3"/>
      <c r="J5083" s="163"/>
    </row>
    <row r="5084" spans="5:10" x14ac:dyDescent="0.3">
      <c r="E5084" s="162"/>
      <c r="F5084" s="1"/>
      <c r="G5084" s="163"/>
      <c r="H5084" s="1"/>
      <c r="I5084" s="3"/>
      <c r="J5084" s="163"/>
    </row>
    <row r="5085" spans="5:10" x14ac:dyDescent="0.3">
      <c r="E5085" s="162"/>
      <c r="F5085" s="1"/>
      <c r="G5085" s="163"/>
      <c r="H5085" s="1"/>
      <c r="I5085" s="3"/>
      <c r="J5085" s="163"/>
    </row>
    <row r="5086" spans="5:10" x14ac:dyDescent="0.3">
      <c r="E5086" s="162"/>
      <c r="F5086" s="1"/>
      <c r="G5086" s="163"/>
      <c r="H5086" s="1"/>
      <c r="I5086" s="3"/>
      <c r="J5086" s="163"/>
    </row>
    <row r="5087" spans="5:10" x14ac:dyDescent="0.3">
      <c r="E5087" s="162"/>
      <c r="F5087" s="1"/>
      <c r="G5087" s="163"/>
      <c r="H5087" s="1"/>
      <c r="I5087" s="3"/>
      <c r="J5087" s="163"/>
    </row>
    <row r="5088" spans="5:10" x14ac:dyDescent="0.3">
      <c r="E5088" s="162"/>
      <c r="F5088" s="1"/>
      <c r="G5088" s="163"/>
      <c r="H5088" s="1"/>
      <c r="I5088" s="3"/>
      <c r="J5088" s="163"/>
    </row>
    <row r="5089" spans="5:10" x14ac:dyDescent="0.3">
      <c r="E5089" s="162"/>
      <c r="F5089" s="1"/>
      <c r="G5089" s="163"/>
      <c r="H5089" s="1"/>
      <c r="I5089" s="3"/>
      <c r="J5089" s="163"/>
    </row>
    <row r="5090" spans="5:10" x14ac:dyDescent="0.3">
      <c r="E5090" s="162"/>
      <c r="F5090" s="1"/>
      <c r="G5090" s="163"/>
      <c r="H5090" s="1"/>
      <c r="I5090" s="3"/>
      <c r="J5090" s="163"/>
    </row>
    <row r="5091" spans="5:10" x14ac:dyDescent="0.3">
      <c r="E5091" s="162"/>
      <c r="F5091" s="1"/>
      <c r="G5091" s="163"/>
      <c r="H5091" s="1"/>
      <c r="I5091" s="3"/>
      <c r="J5091" s="163"/>
    </row>
    <row r="5092" spans="5:10" x14ac:dyDescent="0.3">
      <c r="E5092" s="162"/>
      <c r="F5092" s="1"/>
      <c r="G5092" s="163"/>
      <c r="H5092" s="1"/>
      <c r="I5092" s="3"/>
      <c r="J5092" s="163"/>
    </row>
    <row r="5093" spans="5:10" x14ac:dyDescent="0.3">
      <c r="E5093" s="162"/>
      <c r="F5093" s="1"/>
      <c r="G5093" s="163"/>
      <c r="H5093" s="1"/>
      <c r="I5093" s="3"/>
      <c r="J5093" s="163"/>
    </row>
    <row r="5094" spans="5:10" x14ac:dyDescent="0.3">
      <c r="E5094" s="162"/>
      <c r="F5094" s="1"/>
      <c r="G5094" s="163"/>
      <c r="H5094" s="1"/>
      <c r="I5094" s="3"/>
      <c r="J5094" s="163"/>
    </row>
    <row r="5095" spans="5:10" x14ac:dyDescent="0.3">
      <c r="E5095" s="162"/>
      <c r="F5095" s="1"/>
      <c r="G5095" s="163"/>
      <c r="H5095" s="1"/>
      <c r="I5095" s="3"/>
      <c r="J5095" s="163"/>
    </row>
    <row r="5096" spans="5:10" x14ac:dyDescent="0.3">
      <c r="E5096" s="162"/>
      <c r="F5096" s="1"/>
      <c r="G5096" s="163"/>
      <c r="H5096" s="1"/>
      <c r="I5096" s="3"/>
      <c r="J5096" s="163"/>
    </row>
    <row r="5097" spans="5:10" x14ac:dyDescent="0.3">
      <c r="E5097" s="162"/>
      <c r="F5097" s="1"/>
      <c r="G5097" s="163"/>
      <c r="H5097" s="1"/>
      <c r="I5097" s="3"/>
      <c r="J5097" s="163"/>
    </row>
    <row r="5098" spans="5:10" x14ac:dyDescent="0.3">
      <c r="E5098" s="162"/>
      <c r="F5098" s="1"/>
      <c r="G5098" s="163"/>
      <c r="H5098" s="1"/>
      <c r="I5098" s="3"/>
      <c r="J5098" s="163"/>
    </row>
    <row r="5099" spans="5:10" x14ac:dyDescent="0.3">
      <c r="E5099" s="162"/>
      <c r="F5099" s="1"/>
      <c r="G5099" s="163"/>
      <c r="H5099" s="1"/>
      <c r="I5099" s="3"/>
      <c r="J5099" s="163"/>
    </row>
    <row r="5100" spans="5:10" x14ac:dyDescent="0.3">
      <c r="E5100" s="162"/>
      <c r="F5100" s="1"/>
      <c r="G5100" s="163"/>
      <c r="H5100" s="1"/>
      <c r="I5100" s="3"/>
      <c r="J5100" s="163"/>
    </row>
    <row r="5101" spans="5:10" x14ac:dyDescent="0.3">
      <c r="E5101" s="162"/>
      <c r="F5101" s="1"/>
      <c r="G5101" s="163"/>
      <c r="H5101" s="1"/>
      <c r="I5101" s="3"/>
      <c r="J5101" s="163"/>
    </row>
    <row r="5102" spans="5:10" x14ac:dyDescent="0.3">
      <c r="E5102" s="162"/>
      <c r="F5102" s="1"/>
      <c r="G5102" s="163"/>
      <c r="H5102" s="1"/>
      <c r="I5102" s="3"/>
      <c r="J5102" s="163"/>
    </row>
    <row r="5103" spans="5:10" x14ac:dyDescent="0.3">
      <c r="E5103" s="162"/>
      <c r="F5103" s="1"/>
      <c r="G5103" s="163"/>
      <c r="H5103" s="1"/>
      <c r="I5103" s="3"/>
      <c r="J5103" s="163"/>
    </row>
    <row r="5104" spans="5:10" x14ac:dyDescent="0.3">
      <c r="E5104" s="162"/>
      <c r="F5104" s="1"/>
      <c r="G5104" s="163"/>
      <c r="H5104" s="1"/>
      <c r="I5104" s="3"/>
      <c r="J5104" s="163"/>
    </row>
    <row r="5105" spans="5:10" x14ac:dyDescent="0.3">
      <c r="E5105" s="162"/>
      <c r="F5105" s="1"/>
      <c r="G5105" s="163"/>
      <c r="H5105" s="1"/>
      <c r="I5105" s="3"/>
      <c r="J5105" s="163"/>
    </row>
    <row r="5106" spans="5:10" x14ac:dyDescent="0.3">
      <c r="E5106" s="162"/>
      <c r="F5106" s="1"/>
      <c r="G5106" s="163"/>
      <c r="H5106" s="1"/>
      <c r="I5106" s="3"/>
      <c r="J5106" s="163"/>
    </row>
    <row r="5107" spans="5:10" x14ac:dyDescent="0.3">
      <c r="E5107" s="162"/>
      <c r="F5107" s="1"/>
      <c r="G5107" s="163"/>
      <c r="H5107" s="1"/>
      <c r="I5107" s="3"/>
      <c r="J5107" s="163"/>
    </row>
    <row r="5108" spans="5:10" x14ac:dyDescent="0.3">
      <c r="E5108" s="162"/>
      <c r="F5108" s="1"/>
      <c r="G5108" s="163"/>
      <c r="H5108" s="1"/>
      <c r="I5108" s="3"/>
      <c r="J5108" s="163"/>
    </row>
    <row r="5109" spans="5:10" x14ac:dyDescent="0.3">
      <c r="E5109" s="162"/>
      <c r="F5109" s="1"/>
      <c r="G5109" s="163"/>
      <c r="H5109" s="1"/>
      <c r="I5109" s="3"/>
      <c r="J5109" s="163"/>
    </row>
    <row r="5110" spans="5:10" x14ac:dyDescent="0.3">
      <c r="E5110" s="162"/>
      <c r="F5110" s="1"/>
      <c r="G5110" s="163"/>
      <c r="H5110" s="1"/>
      <c r="I5110" s="3"/>
      <c r="J5110" s="163"/>
    </row>
    <row r="5111" spans="5:10" x14ac:dyDescent="0.3">
      <c r="E5111" s="162"/>
      <c r="F5111" s="1"/>
      <c r="G5111" s="163"/>
      <c r="H5111" s="1"/>
      <c r="I5111" s="3"/>
      <c r="J5111" s="163"/>
    </row>
    <row r="5112" spans="5:10" x14ac:dyDescent="0.3">
      <c r="E5112" s="162"/>
      <c r="F5112" s="1"/>
      <c r="G5112" s="163"/>
      <c r="H5112" s="1"/>
      <c r="I5112" s="3"/>
      <c r="J5112" s="163"/>
    </row>
    <row r="5113" spans="5:10" x14ac:dyDescent="0.3">
      <c r="E5113" s="162"/>
      <c r="F5113" s="1"/>
      <c r="G5113" s="163"/>
      <c r="H5113" s="1"/>
      <c r="I5113" s="3"/>
      <c r="J5113" s="163"/>
    </row>
    <row r="5114" spans="5:10" x14ac:dyDescent="0.3">
      <c r="E5114" s="162"/>
      <c r="F5114" s="1"/>
      <c r="G5114" s="163"/>
      <c r="H5114" s="1"/>
      <c r="I5114" s="3"/>
      <c r="J5114" s="163"/>
    </row>
    <row r="5115" spans="5:10" x14ac:dyDescent="0.3">
      <c r="E5115" s="162"/>
      <c r="F5115" s="1"/>
      <c r="G5115" s="163"/>
      <c r="H5115" s="1"/>
      <c r="I5115" s="3"/>
      <c r="J5115" s="163"/>
    </row>
    <row r="5116" spans="5:10" x14ac:dyDescent="0.3">
      <c r="E5116" s="162"/>
      <c r="F5116" s="1"/>
      <c r="G5116" s="163"/>
      <c r="H5116" s="1"/>
      <c r="I5116" s="3"/>
      <c r="J5116" s="163"/>
    </row>
    <row r="5117" spans="5:10" x14ac:dyDescent="0.3">
      <c r="E5117" s="162"/>
      <c r="F5117" s="1"/>
      <c r="G5117" s="163"/>
      <c r="H5117" s="1"/>
      <c r="I5117" s="3"/>
      <c r="J5117" s="163"/>
    </row>
    <row r="5118" spans="5:10" x14ac:dyDescent="0.3">
      <c r="E5118" s="162"/>
      <c r="F5118" s="1"/>
      <c r="G5118" s="163"/>
      <c r="H5118" s="1"/>
      <c r="I5118" s="3"/>
      <c r="J5118" s="163"/>
    </row>
    <row r="5119" spans="5:10" x14ac:dyDescent="0.3">
      <c r="E5119" s="162"/>
      <c r="F5119" s="1"/>
      <c r="G5119" s="163"/>
      <c r="H5119" s="1"/>
      <c r="I5119" s="3"/>
      <c r="J5119" s="163"/>
    </row>
    <row r="5120" spans="5:10" x14ac:dyDescent="0.3">
      <c r="E5120" s="162"/>
      <c r="F5120" s="1"/>
      <c r="G5120" s="163"/>
      <c r="H5120" s="1"/>
      <c r="I5120" s="3"/>
      <c r="J5120" s="163"/>
    </row>
    <row r="5121" spans="5:10" x14ac:dyDescent="0.3">
      <c r="E5121" s="162"/>
      <c r="F5121" s="1"/>
      <c r="G5121" s="163"/>
      <c r="H5121" s="1"/>
      <c r="I5121" s="3"/>
      <c r="J5121" s="163"/>
    </row>
    <row r="5122" spans="5:10" x14ac:dyDescent="0.3">
      <c r="E5122" s="162"/>
      <c r="F5122" s="1"/>
      <c r="G5122" s="163"/>
      <c r="H5122" s="1"/>
      <c r="I5122" s="3"/>
      <c r="J5122" s="163"/>
    </row>
    <row r="5123" spans="5:10" x14ac:dyDescent="0.3">
      <c r="E5123" s="162"/>
      <c r="F5123" s="1"/>
      <c r="G5123" s="163"/>
      <c r="H5123" s="1"/>
      <c r="I5123" s="3"/>
      <c r="J5123" s="163"/>
    </row>
    <row r="5124" spans="5:10" x14ac:dyDescent="0.3">
      <c r="E5124" s="162"/>
      <c r="F5124" s="1"/>
      <c r="G5124" s="163"/>
      <c r="H5124" s="1"/>
      <c r="I5124" s="3"/>
      <c r="J5124" s="163"/>
    </row>
    <row r="5125" spans="5:10" x14ac:dyDescent="0.3">
      <c r="E5125" s="162"/>
      <c r="F5125" s="1"/>
      <c r="G5125" s="163"/>
      <c r="H5125" s="1"/>
      <c r="I5125" s="3"/>
      <c r="J5125" s="163"/>
    </row>
    <row r="5126" spans="5:10" x14ac:dyDescent="0.3">
      <c r="E5126" s="162"/>
      <c r="F5126" s="1"/>
      <c r="G5126" s="163"/>
      <c r="H5126" s="1"/>
      <c r="I5126" s="3"/>
      <c r="J5126" s="163"/>
    </row>
    <row r="5127" spans="5:10" x14ac:dyDescent="0.3">
      <c r="E5127" s="162"/>
      <c r="F5127" s="1"/>
      <c r="G5127" s="163"/>
      <c r="H5127" s="1"/>
      <c r="I5127" s="3"/>
      <c r="J5127" s="163"/>
    </row>
    <row r="5128" spans="5:10" x14ac:dyDescent="0.3">
      <c r="E5128" s="162"/>
      <c r="F5128" s="1"/>
      <c r="G5128" s="163"/>
      <c r="H5128" s="1"/>
      <c r="I5128" s="3"/>
      <c r="J5128" s="163"/>
    </row>
    <row r="5129" spans="5:10" x14ac:dyDescent="0.3">
      <c r="E5129" s="162"/>
      <c r="F5129" s="1"/>
      <c r="G5129" s="163"/>
      <c r="H5129" s="1"/>
      <c r="I5129" s="3"/>
      <c r="J5129" s="163"/>
    </row>
    <row r="5130" spans="5:10" x14ac:dyDescent="0.3">
      <c r="E5130" s="162"/>
      <c r="F5130" s="1"/>
      <c r="G5130" s="163"/>
      <c r="H5130" s="1"/>
      <c r="I5130" s="3"/>
      <c r="J5130" s="163"/>
    </row>
    <row r="5131" spans="5:10" x14ac:dyDescent="0.3">
      <c r="E5131" s="162"/>
      <c r="F5131" s="1"/>
      <c r="G5131" s="163"/>
      <c r="H5131" s="1"/>
      <c r="I5131" s="3"/>
      <c r="J5131" s="163"/>
    </row>
    <row r="5132" spans="5:10" x14ac:dyDescent="0.3">
      <c r="E5132" s="162"/>
      <c r="F5132" s="1"/>
      <c r="G5132" s="163"/>
      <c r="H5132" s="1"/>
      <c r="I5132" s="3"/>
      <c r="J5132" s="163"/>
    </row>
    <row r="5133" spans="5:10" x14ac:dyDescent="0.3">
      <c r="E5133" s="162"/>
      <c r="F5133" s="1"/>
      <c r="G5133" s="163"/>
      <c r="H5133" s="1"/>
      <c r="I5133" s="3"/>
      <c r="J5133" s="163"/>
    </row>
    <row r="5134" spans="5:10" x14ac:dyDescent="0.3">
      <c r="E5134" s="162"/>
      <c r="F5134" s="1"/>
      <c r="G5134" s="163"/>
      <c r="H5134" s="1"/>
      <c r="I5134" s="3"/>
      <c r="J5134" s="163"/>
    </row>
    <row r="5135" spans="5:10" x14ac:dyDescent="0.3">
      <c r="E5135" s="162"/>
      <c r="F5135" s="1"/>
      <c r="G5135" s="163"/>
      <c r="H5135" s="1"/>
      <c r="I5135" s="3"/>
      <c r="J5135" s="163"/>
    </row>
    <row r="5136" spans="5:10" x14ac:dyDescent="0.3">
      <c r="E5136" s="162"/>
      <c r="F5136" s="1"/>
      <c r="G5136" s="163"/>
      <c r="H5136" s="1"/>
      <c r="I5136" s="3"/>
      <c r="J5136" s="163"/>
    </row>
    <row r="5137" spans="5:10" x14ac:dyDescent="0.3">
      <c r="E5137" s="162"/>
      <c r="F5137" s="1"/>
      <c r="G5137" s="163"/>
      <c r="H5137" s="1"/>
      <c r="I5137" s="3"/>
      <c r="J5137" s="163"/>
    </row>
    <row r="5138" spans="5:10" x14ac:dyDescent="0.3">
      <c r="E5138" s="162"/>
      <c r="F5138" s="1"/>
      <c r="G5138" s="163"/>
      <c r="H5138" s="1"/>
      <c r="I5138" s="3"/>
      <c r="J5138" s="163"/>
    </row>
    <row r="5139" spans="5:10" x14ac:dyDescent="0.3">
      <c r="E5139" s="162"/>
      <c r="F5139" s="1"/>
      <c r="G5139" s="163"/>
      <c r="H5139" s="1"/>
      <c r="I5139" s="3"/>
      <c r="J5139" s="163"/>
    </row>
    <row r="5140" spans="5:10" x14ac:dyDescent="0.3">
      <c r="E5140" s="162"/>
      <c r="F5140" s="1"/>
      <c r="G5140" s="163"/>
      <c r="H5140" s="1"/>
      <c r="I5140" s="3"/>
      <c r="J5140" s="163"/>
    </row>
    <row r="5141" spans="5:10" x14ac:dyDescent="0.3">
      <c r="E5141" s="162"/>
      <c r="F5141" s="1"/>
      <c r="G5141" s="163"/>
      <c r="H5141" s="1"/>
      <c r="I5141" s="3"/>
      <c r="J5141" s="163"/>
    </row>
    <row r="5142" spans="5:10" x14ac:dyDescent="0.3">
      <c r="E5142" s="162"/>
      <c r="F5142" s="1"/>
      <c r="G5142" s="163"/>
      <c r="H5142" s="1"/>
      <c r="I5142" s="3"/>
      <c r="J5142" s="163"/>
    </row>
    <row r="5143" spans="5:10" x14ac:dyDescent="0.3">
      <c r="E5143" s="162"/>
      <c r="F5143" s="1"/>
      <c r="G5143" s="163"/>
      <c r="H5143" s="1"/>
      <c r="I5143" s="3"/>
      <c r="J5143" s="163"/>
    </row>
    <row r="5144" spans="5:10" x14ac:dyDescent="0.3">
      <c r="E5144" s="162"/>
      <c r="F5144" s="1"/>
      <c r="G5144" s="163"/>
      <c r="H5144" s="1"/>
      <c r="I5144" s="3"/>
      <c r="J5144" s="163"/>
    </row>
    <row r="5145" spans="5:10" x14ac:dyDescent="0.3">
      <c r="E5145" s="162"/>
      <c r="F5145" s="1"/>
      <c r="G5145" s="163"/>
      <c r="H5145" s="1"/>
      <c r="I5145" s="3"/>
      <c r="J5145" s="163"/>
    </row>
    <row r="5146" spans="5:10" x14ac:dyDescent="0.3">
      <c r="E5146" s="162"/>
      <c r="F5146" s="1"/>
      <c r="G5146" s="163"/>
      <c r="H5146" s="1"/>
      <c r="I5146" s="3"/>
      <c r="J5146" s="163"/>
    </row>
    <row r="5147" spans="5:10" x14ac:dyDescent="0.3">
      <c r="E5147" s="162"/>
      <c r="F5147" s="1"/>
      <c r="G5147" s="163"/>
      <c r="H5147" s="1"/>
      <c r="I5147" s="3"/>
      <c r="J5147" s="163"/>
    </row>
    <row r="5148" spans="5:10" x14ac:dyDescent="0.3">
      <c r="E5148" s="162"/>
      <c r="F5148" s="1"/>
      <c r="G5148" s="163"/>
      <c r="H5148" s="1"/>
      <c r="I5148" s="3"/>
      <c r="J5148" s="163"/>
    </row>
    <row r="5149" spans="5:10" x14ac:dyDescent="0.3">
      <c r="E5149" s="162"/>
      <c r="F5149" s="1"/>
      <c r="G5149" s="163"/>
      <c r="H5149" s="1"/>
      <c r="I5149" s="3"/>
      <c r="J5149" s="163"/>
    </row>
    <row r="5150" spans="5:10" x14ac:dyDescent="0.3">
      <c r="E5150" s="162"/>
      <c r="F5150" s="1"/>
      <c r="G5150" s="163"/>
      <c r="H5150" s="1"/>
      <c r="I5150" s="3"/>
      <c r="J5150" s="163"/>
    </row>
    <row r="5151" spans="5:10" x14ac:dyDescent="0.3">
      <c r="E5151" s="162"/>
      <c r="F5151" s="1"/>
      <c r="G5151" s="163"/>
      <c r="H5151" s="1"/>
      <c r="I5151" s="3"/>
      <c r="J5151" s="163"/>
    </row>
    <row r="5152" spans="5:10" x14ac:dyDescent="0.3">
      <c r="E5152" s="162"/>
      <c r="F5152" s="1"/>
      <c r="G5152" s="163"/>
      <c r="H5152" s="1"/>
      <c r="I5152" s="3"/>
      <c r="J5152" s="163"/>
    </row>
    <row r="5153" spans="5:10" x14ac:dyDescent="0.3">
      <c r="E5153" s="162"/>
      <c r="F5153" s="1"/>
      <c r="G5153" s="163"/>
      <c r="H5153" s="1"/>
      <c r="I5153" s="3"/>
      <c r="J5153" s="163"/>
    </row>
    <row r="5154" spans="5:10" x14ac:dyDescent="0.3">
      <c r="E5154" s="162"/>
      <c r="F5154" s="1"/>
      <c r="G5154" s="163"/>
      <c r="H5154" s="1"/>
      <c r="I5154" s="3"/>
      <c r="J5154" s="163"/>
    </row>
    <row r="5155" spans="5:10" x14ac:dyDescent="0.3">
      <c r="E5155" s="162"/>
      <c r="F5155" s="1"/>
      <c r="G5155" s="163"/>
      <c r="H5155" s="1"/>
      <c r="I5155" s="3"/>
      <c r="J5155" s="163"/>
    </row>
    <row r="5156" spans="5:10" x14ac:dyDescent="0.3">
      <c r="E5156" s="162"/>
      <c r="F5156" s="1"/>
      <c r="G5156" s="163"/>
      <c r="H5156" s="1"/>
      <c r="I5156" s="3"/>
      <c r="J5156" s="163"/>
    </row>
    <row r="5157" spans="5:10" x14ac:dyDescent="0.3">
      <c r="E5157" s="162"/>
      <c r="F5157" s="1"/>
      <c r="G5157" s="163"/>
      <c r="H5157" s="1"/>
      <c r="I5157" s="3"/>
      <c r="J5157" s="163"/>
    </row>
    <row r="5158" spans="5:10" x14ac:dyDescent="0.3">
      <c r="E5158" s="162"/>
      <c r="F5158" s="1"/>
      <c r="G5158" s="163"/>
      <c r="H5158" s="1"/>
      <c r="I5158" s="3"/>
      <c r="J5158" s="163"/>
    </row>
    <row r="5159" spans="5:10" x14ac:dyDescent="0.3">
      <c r="E5159" s="162"/>
      <c r="F5159" s="1"/>
      <c r="G5159" s="163"/>
      <c r="H5159" s="1"/>
      <c r="I5159" s="3"/>
      <c r="J5159" s="163"/>
    </row>
    <row r="5160" spans="5:10" x14ac:dyDescent="0.3">
      <c r="E5160" s="162"/>
      <c r="F5160" s="1"/>
      <c r="G5160" s="163"/>
      <c r="H5160" s="1"/>
      <c r="I5160" s="3"/>
      <c r="J5160" s="163"/>
    </row>
    <row r="5161" spans="5:10" x14ac:dyDescent="0.3">
      <c r="E5161" s="162"/>
      <c r="F5161" s="1"/>
      <c r="G5161" s="163"/>
      <c r="H5161" s="1"/>
      <c r="I5161" s="3"/>
      <c r="J5161" s="163"/>
    </row>
    <row r="5162" spans="5:10" x14ac:dyDescent="0.3">
      <c r="E5162" s="162"/>
      <c r="F5162" s="1"/>
      <c r="G5162" s="163"/>
      <c r="H5162" s="1"/>
      <c r="I5162" s="3"/>
      <c r="J5162" s="163"/>
    </row>
    <row r="5163" spans="5:10" x14ac:dyDescent="0.3">
      <c r="E5163" s="162"/>
      <c r="F5163" s="1"/>
      <c r="G5163" s="163"/>
      <c r="H5163" s="1"/>
      <c r="I5163" s="3"/>
      <c r="J5163" s="163"/>
    </row>
    <row r="5164" spans="5:10" x14ac:dyDescent="0.3">
      <c r="E5164" s="162"/>
      <c r="F5164" s="1"/>
      <c r="G5164" s="163"/>
      <c r="H5164" s="1"/>
      <c r="I5164" s="3"/>
      <c r="J5164" s="163"/>
    </row>
    <row r="5165" spans="5:10" x14ac:dyDescent="0.3">
      <c r="E5165" s="162"/>
      <c r="F5165" s="1"/>
      <c r="G5165" s="163"/>
      <c r="H5165" s="1"/>
      <c r="I5165" s="3"/>
      <c r="J5165" s="163"/>
    </row>
    <row r="5166" spans="5:10" x14ac:dyDescent="0.3">
      <c r="E5166" s="162"/>
      <c r="F5166" s="1"/>
      <c r="G5166" s="163"/>
      <c r="H5166" s="1"/>
      <c r="I5166" s="3"/>
      <c r="J5166" s="163"/>
    </row>
    <row r="5167" spans="5:10" x14ac:dyDescent="0.3">
      <c r="E5167" s="162"/>
      <c r="F5167" s="1"/>
      <c r="G5167" s="163"/>
      <c r="H5167" s="1"/>
      <c r="I5167" s="3"/>
      <c r="J5167" s="163"/>
    </row>
    <row r="5168" spans="5:10" x14ac:dyDescent="0.3">
      <c r="E5168" s="162"/>
      <c r="F5168" s="1"/>
      <c r="G5168" s="163"/>
      <c r="H5168" s="1"/>
      <c r="I5168" s="3"/>
      <c r="J5168" s="163"/>
    </row>
    <row r="5169" spans="5:10" x14ac:dyDescent="0.3">
      <c r="E5169" s="162"/>
      <c r="F5169" s="1"/>
      <c r="G5169" s="163"/>
      <c r="H5169" s="1"/>
      <c r="I5169" s="3"/>
      <c r="J5169" s="163"/>
    </row>
    <row r="5170" spans="5:10" x14ac:dyDescent="0.3">
      <c r="E5170" s="162"/>
      <c r="F5170" s="1"/>
      <c r="G5170" s="163"/>
      <c r="H5170" s="1"/>
      <c r="I5170" s="3"/>
      <c r="J5170" s="163"/>
    </row>
    <row r="5171" spans="5:10" x14ac:dyDescent="0.3">
      <c r="E5171" s="162"/>
      <c r="F5171" s="1"/>
      <c r="G5171" s="163"/>
      <c r="H5171" s="1"/>
      <c r="I5171" s="3"/>
      <c r="J5171" s="163"/>
    </row>
    <row r="5172" spans="5:10" x14ac:dyDescent="0.3">
      <c r="E5172" s="162"/>
      <c r="F5172" s="1"/>
      <c r="G5172" s="163"/>
      <c r="H5172" s="1"/>
      <c r="I5172" s="3"/>
      <c r="J5172" s="163"/>
    </row>
    <row r="5173" spans="5:10" x14ac:dyDescent="0.3">
      <c r="E5173" s="162"/>
      <c r="F5173" s="1"/>
      <c r="G5173" s="163"/>
      <c r="H5173" s="1"/>
      <c r="I5173" s="3"/>
      <c r="J5173" s="163"/>
    </row>
    <row r="5174" spans="5:10" x14ac:dyDescent="0.3">
      <c r="E5174" s="162"/>
      <c r="F5174" s="1"/>
      <c r="G5174" s="163"/>
      <c r="H5174" s="1"/>
      <c r="I5174" s="3"/>
      <c r="J5174" s="163"/>
    </row>
    <row r="5175" spans="5:10" x14ac:dyDescent="0.3">
      <c r="E5175" s="162"/>
      <c r="F5175" s="1"/>
      <c r="G5175" s="163"/>
      <c r="H5175" s="1"/>
      <c r="I5175" s="3"/>
      <c r="J5175" s="163"/>
    </row>
    <row r="5176" spans="5:10" x14ac:dyDescent="0.3">
      <c r="E5176" s="162"/>
      <c r="F5176" s="1"/>
      <c r="G5176" s="163"/>
      <c r="H5176" s="1"/>
      <c r="I5176" s="3"/>
      <c r="J5176" s="163"/>
    </row>
    <row r="5177" spans="5:10" x14ac:dyDescent="0.3">
      <c r="E5177" s="162"/>
      <c r="F5177" s="1"/>
      <c r="G5177" s="163"/>
      <c r="H5177" s="1"/>
      <c r="I5177" s="3"/>
      <c r="J5177" s="163"/>
    </row>
    <row r="5178" spans="5:10" x14ac:dyDescent="0.3">
      <c r="E5178" s="162"/>
      <c r="F5178" s="1"/>
      <c r="G5178" s="163"/>
      <c r="H5178" s="1"/>
      <c r="I5178" s="3"/>
      <c r="J5178" s="163"/>
    </row>
    <row r="5179" spans="5:10" x14ac:dyDescent="0.3">
      <c r="E5179" s="162"/>
      <c r="F5179" s="1"/>
      <c r="G5179" s="163"/>
      <c r="H5179" s="1"/>
      <c r="I5179" s="3"/>
      <c r="J5179" s="163"/>
    </row>
    <row r="5180" spans="5:10" x14ac:dyDescent="0.3">
      <c r="E5180" s="162"/>
      <c r="F5180" s="1"/>
      <c r="G5180" s="163"/>
      <c r="H5180" s="1"/>
      <c r="I5180" s="3"/>
      <c r="J5180" s="163"/>
    </row>
    <row r="5181" spans="5:10" x14ac:dyDescent="0.3">
      <c r="E5181" s="162"/>
      <c r="F5181" s="1"/>
      <c r="G5181" s="163"/>
      <c r="H5181" s="1"/>
      <c r="I5181" s="3"/>
      <c r="J5181" s="163"/>
    </row>
    <row r="5182" spans="5:10" x14ac:dyDescent="0.3">
      <c r="E5182" s="162"/>
      <c r="F5182" s="1"/>
      <c r="G5182" s="163"/>
      <c r="H5182" s="1"/>
      <c r="I5182" s="3"/>
      <c r="J5182" s="163"/>
    </row>
    <row r="5183" spans="5:10" x14ac:dyDescent="0.3">
      <c r="E5183" s="162"/>
      <c r="F5183" s="1"/>
      <c r="G5183" s="163"/>
      <c r="H5183" s="1"/>
      <c r="I5183" s="3"/>
      <c r="J5183" s="163"/>
    </row>
    <row r="5184" spans="5:10" x14ac:dyDescent="0.3">
      <c r="E5184" s="162"/>
      <c r="F5184" s="1"/>
      <c r="G5184" s="163"/>
      <c r="H5184" s="1"/>
      <c r="I5184" s="3"/>
      <c r="J5184" s="163"/>
    </row>
    <row r="5185" spans="5:10" x14ac:dyDescent="0.3">
      <c r="E5185" s="162"/>
      <c r="F5185" s="1"/>
      <c r="G5185" s="163"/>
      <c r="H5185" s="1"/>
      <c r="I5185" s="3"/>
      <c r="J5185" s="163"/>
    </row>
    <row r="5186" spans="5:10" x14ac:dyDescent="0.3">
      <c r="E5186" s="162"/>
      <c r="F5186" s="1"/>
      <c r="G5186" s="163"/>
      <c r="H5186" s="1"/>
      <c r="I5186" s="3"/>
      <c r="J5186" s="163"/>
    </row>
    <row r="5187" spans="5:10" x14ac:dyDescent="0.3">
      <c r="E5187" s="162"/>
      <c r="F5187" s="1"/>
      <c r="G5187" s="163"/>
      <c r="H5187" s="1"/>
      <c r="I5187" s="3"/>
      <c r="J5187" s="163"/>
    </row>
    <row r="5188" spans="5:10" x14ac:dyDescent="0.3">
      <c r="E5188" s="162"/>
      <c r="F5188" s="1"/>
      <c r="G5188" s="163"/>
      <c r="H5188" s="1"/>
      <c r="I5188" s="3"/>
      <c r="J5188" s="163"/>
    </row>
    <row r="5189" spans="5:10" x14ac:dyDescent="0.3">
      <c r="E5189" s="162"/>
      <c r="F5189" s="1"/>
      <c r="G5189" s="163"/>
      <c r="H5189" s="1"/>
      <c r="I5189" s="3"/>
      <c r="J5189" s="163"/>
    </row>
    <row r="5190" spans="5:10" x14ac:dyDescent="0.3">
      <c r="E5190" s="162"/>
      <c r="F5190" s="1"/>
      <c r="G5190" s="163"/>
      <c r="H5190" s="1"/>
      <c r="I5190" s="3"/>
      <c r="J5190" s="163"/>
    </row>
    <row r="5191" spans="5:10" x14ac:dyDescent="0.3">
      <c r="E5191" s="162"/>
      <c r="F5191" s="1"/>
      <c r="G5191" s="163"/>
      <c r="H5191" s="1"/>
      <c r="I5191" s="3"/>
      <c r="J5191" s="163"/>
    </row>
    <row r="5192" spans="5:10" x14ac:dyDescent="0.3">
      <c r="E5192" s="162"/>
      <c r="F5192" s="1"/>
      <c r="G5192" s="163"/>
      <c r="H5192" s="1"/>
      <c r="I5192" s="3"/>
      <c r="J5192" s="163"/>
    </row>
    <row r="5193" spans="5:10" x14ac:dyDescent="0.3">
      <c r="E5193" s="162"/>
      <c r="F5193" s="1"/>
      <c r="G5193" s="163"/>
      <c r="H5193" s="1"/>
      <c r="I5193" s="3"/>
      <c r="J5193" s="163"/>
    </row>
    <row r="5194" spans="5:10" x14ac:dyDescent="0.3">
      <c r="E5194" s="162"/>
      <c r="F5194" s="1"/>
      <c r="G5194" s="163"/>
      <c r="H5194" s="1"/>
      <c r="I5194" s="3"/>
      <c r="J5194" s="163"/>
    </row>
    <row r="5195" spans="5:10" x14ac:dyDescent="0.3">
      <c r="E5195" s="162"/>
      <c r="F5195" s="1"/>
      <c r="G5195" s="163"/>
      <c r="H5195" s="1"/>
      <c r="I5195" s="3"/>
      <c r="J5195" s="163"/>
    </row>
    <row r="5196" spans="5:10" x14ac:dyDescent="0.3">
      <c r="E5196" s="162"/>
      <c r="F5196" s="1"/>
      <c r="G5196" s="163"/>
      <c r="H5196" s="1"/>
      <c r="I5196" s="3"/>
      <c r="J5196" s="163"/>
    </row>
    <row r="5197" spans="5:10" x14ac:dyDescent="0.3">
      <c r="E5197" s="162"/>
      <c r="F5197" s="1"/>
      <c r="G5197" s="163"/>
      <c r="H5197" s="1"/>
      <c r="I5197" s="3"/>
      <c r="J5197" s="163"/>
    </row>
    <row r="5198" spans="5:10" x14ac:dyDescent="0.3">
      <c r="E5198" s="162"/>
      <c r="F5198" s="1"/>
      <c r="G5198" s="163"/>
      <c r="H5198" s="1"/>
      <c r="I5198" s="3"/>
      <c r="J5198" s="163"/>
    </row>
    <row r="5199" spans="5:10" x14ac:dyDescent="0.3">
      <c r="E5199" s="162"/>
      <c r="F5199" s="1"/>
      <c r="G5199" s="163"/>
      <c r="H5199" s="1"/>
      <c r="I5199" s="3"/>
      <c r="J5199" s="163"/>
    </row>
    <row r="5200" spans="5:10" x14ac:dyDescent="0.3">
      <c r="E5200" s="162"/>
      <c r="F5200" s="1"/>
      <c r="G5200" s="163"/>
      <c r="H5200" s="1"/>
      <c r="I5200" s="3"/>
      <c r="J5200" s="163"/>
    </row>
    <row r="5201" spans="5:10" x14ac:dyDescent="0.3">
      <c r="E5201" s="162"/>
      <c r="F5201" s="1"/>
      <c r="G5201" s="163"/>
      <c r="H5201" s="1"/>
      <c r="I5201" s="3"/>
      <c r="J5201" s="163"/>
    </row>
    <row r="5202" spans="5:10" x14ac:dyDescent="0.3">
      <c r="E5202" s="162"/>
      <c r="F5202" s="1"/>
      <c r="G5202" s="163"/>
      <c r="H5202" s="1"/>
      <c r="I5202" s="3"/>
      <c r="J5202" s="163"/>
    </row>
    <row r="5203" spans="5:10" x14ac:dyDescent="0.3">
      <c r="E5203" s="162"/>
      <c r="F5203" s="1"/>
      <c r="G5203" s="163"/>
      <c r="H5203" s="1"/>
      <c r="I5203" s="3"/>
      <c r="J5203" s="163"/>
    </row>
    <row r="5204" spans="5:10" x14ac:dyDescent="0.3">
      <c r="E5204" s="162"/>
      <c r="F5204" s="1"/>
      <c r="G5204" s="163"/>
      <c r="H5204" s="1"/>
      <c r="I5204" s="3"/>
      <c r="J5204" s="163"/>
    </row>
    <row r="5205" spans="5:10" x14ac:dyDescent="0.3">
      <c r="E5205" s="162"/>
      <c r="F5205" s="1"/>
      <c r="G5205" s="163"/>
      <c r="H5205" s="1"/>
      <c r="I5205" s="3"/>
      <c r="J5205" s="163"/>
    </row>
    <row r="5206" spans="5:10" x14ac:dyDescent="0.3">
      <c r="E5206" s="162"/>
      <c r="F5206" s="1"/>
      <c r="G5206" s="163"/>
      <c r="H5206" s="1"/>
      <c r="I5206" s="3"/>
      <c r="J5206" s="163"/>
    </row>
    <row r="5207" spans="5:10" x14ac:dyDescent="0.3">
      <c r="E5207" s="162"/>
      <c r="F5207" s="1"/>
      <c r="G5207" s="163"/>
      <c r="H5207" s="1"/>
      <c r="I5207" s="3"/>
      <c r="J5207" s="163"/>
    </row>
    <row r="5208" spans="5:10" x14ac:dyDescent="0.3">
      <c r="E5208" s="162"/>
      <c r="F5208" s="1"/>
      <c r="G5208" s="163"/>
      <c r="H5208" s="1"/>
      <c r="I5208" s="3"/>
      <c r="J5208" s="163"/>
    </row>
    <row r="5209" spans="5:10" x14ac:dyDescent="0.3">
      <c r="E5209" s="162"/>
      <c r="F5209" s="1"/>
      <c r="G5209" s="163"/>
      <c r="H5209" s="1"/>
      <c r="I5209" s="3"/>
      <c r="J5209" s="163"/>
    </row>
    <row r="5210" spans="5:10" x14ac:dyDescent="0.3">
      <c r="E5210" s="162"/>
      <c r="F5210" s="1"/>
      <c r="G5210" s="163"/>
      <c r="H5210" s="1"/>
      <c r="I5210" s="3"/>
      <c r="J5210" s="163"/>
    </row>
    <row r="5211" spans="5:10" x14ac:dyDescent="0.3">
      <c r="E5211" s="162"/>
      <c r="F5211" s="1"/>
      <c r="G5211" s="163"/>
      <c r="H5211" s="1"/>
      <c r="I5211" s="3"/>
      <c r="J5211" s="163"/>
    </row>
    <row r="5212" spans="5:10" x14ac:dyDescent="0.3">
      <c r="E5212" s="162"/>
      <c r="F5212" s="1"/>
      <c r="G5212" s="163"/>
      <c r="H5212" s="1"/>
      <c r="I5212" s="3"/>
      <c r="J5212" s="163"/>
    </row>
    <row r="5213" spans="5:10" x14ac:dyDescent="0.3">
      <c r="E5213" s="162"/>
      <c r="F5213" s="1"/>
      <c r="G5213" s="163"/>
      <c r="H5213" s="1"/>
      <c r="I5213" s="3"/>
      <c r="J5213" s="163"/>
    </row>
    <row r="5214" spans="5:10" x14ac:dyDescent="0.3">
      <c r="E5214" s="162"/>
      <c r="F5214" s="1"/>
      <c r="G5214" s="163"/>
      <c r="H5214" s="1"/>
      <c r="I5214" s="3"/>
      <c r="J5214" s="163"/>
    </row>
    <row r="5215" spans="5:10" x14ac:dyDescent="0.3">
      <c r="E5215" s="162"/>
      <c r="F5215" s="1"/>
      <c r="G5215" s="163"/>
      <c r="H5215" s="1"/>
      <c r="I5215" s="3"/>
      <c r="J5215" s="163"/>
    </row>
    <row r="5216" spans="5:10" x14ac:dyDescent="0.3">
      <c r="E5216" s="162"/>
      <c r="F5216" s="1"/>
      <c r="G5216" s="163"/>
      <c r="H5216" s="1"/>
      <c r="I5216" s="3"/>
      <c r="J5216" s="163"/>
    </row>
    <row r="5217" spans="5:10" x14ac:dyDescent="0.3">
      <c r="E5217" s="162"/>
      <c r="F5217" s="1"/>
      <c r="G5217" s="163"/>
      <c r="H5217" s="1"/>
      <c r="I5217" s="3"/>
      <c r="J5217" s="163"/>
    </row>
    <row r="5218" spans="5:10" x14ac:dyDescent="0.3">
      <c r="E5218" s="162"/>
      <c r="F5218" s="1"/>
      <c r="G5218" s="163"/>
      <c r="H5218" s="1"/>
      <c r="I5218" s="3"/>
      <c r="J5218" s="163"/>
    </row>
    <row r="5219" spans="5:10" x14ac:dyDescent="0.3">
      <c r="E5219" s="162"/>
      <c r="F5219" s="1"/>
      <c r="G5219" s="163"/>
      <c r="H5219" s="1"/>
      <c r="I5219" s="3"/>
      <c r="J5219" s="163"/>
    </row>
    <row r="5220" spans="5:10" x14ac:dyDescent="0.3">
      <c r="E5220" s="162"/>
      <c r="F5220" s="1"/>
      <c r="G5220" s="163"/>
      <c r="H5220" s="1"/>
      <c r="I5220" s="3"/>
      <c r="J5220" s="163"/>
    </row>
    <row r="5221" spans="5:10" x14ac:dyDescent="0.3">
      <c r="E5221" s="162"/>
      <c r="F5221" s="1"/>
      <c r="G5221" s="163"/>
      <c r="H5221" s="1"/>
      <c r="I5221" s="3"/>
      <c r="J5221" s="163"/>
    </row>
    <row r="5222" spans="5:10" x14ac:dyDescent="0.3">
      <c r="E5222" s="162"/>
      <c r="F5222" s="1"/>
      <c r="G5222" s="163"/>
      <c r="H5222" s="1"/>
      <c r="I5222" s="3"/>
      <c r="J5222" s="163"/>
    </row>
    <row r="5223" spans="5:10" x14ac:dyDescent="0.3">
      <c r="E5223" s="162"/>
      <c r="F5223" s="1"/>
      <c r="G5223" s="163"/>
      <c r="H5223" s="1"/>
      <c r="I5223" s="3"/>
      <c r="J5223" s="163"/>
    </row>
    <row r="5224" spans="5:10" x14ac:dyDescent="0.3">
      <c r="E5224" s="162"/>
      <c r="F5224" s="1"/>
      <c r="G5224" s="163"/>
      <c r="H5224" s="1"/>
      <c r="I5224" s="3"/>
      <c r="J5224" s="163"/>
    </row>
    <row r="5225" spans="5:10" x14ac:dyDescent="0.3">
      <c r="E5225" s="162"/>
      <c r="F5225" s="1"/>
      <c r="G5225" s="163"/>
      <c r="H5225" s="1"/>
      <c r="I5225" s="3"/>
      <c r="J5225" s="163"/>
    </row>
    <row r="5226" spans="5:10" x14ac:dyDescent="0.3">
      <c r="E5226" s="162"/>
      <c r="F5226" s="1"/>
      <c r="G5226" s="163"/>
      <c r="H5226" s="1"/>
      <c r="I5226" s="3"/>
      <c r="J5226" s="163"/>
    </row>
    <row r="5227" spans="5:10" x14ac:dyDescent="0.3">
      <c r="E5227" s="162"/>
      <c r="F5227" s="1"/>
      <c r="G5227" s="163"/>
      <c r="H5227" s="1"/>
      <c r="I5227" s="3"/>
      <c r="J5227" s="163"/>
    </row>
    <row r="5228" spans="5:10" x14ac:dyDescent="0.3">
      <c r="E5228" s="162"/>
      <c r="F5228" s="1"/>
      <c r="G5228" s="163"/>
      <c r="H5228" s="1"/>
      <c r="I5228" s="3"/>
      <c r="J5228" s="163"/>
    </row>
    <row r="5229" spans="5:10" x14ac:dyDescent="0.3">
      <c r="E5229" s="162"/>
      <c r="F5229" s="1"/>
      <c r="G5229" s="163"/>
      <c r="H5229" s="1"/>
      <c r="I5229" s="3"/>
      <c r="J5229" s="163"/>
    </row>
    <row r="5230" spans="5:10" x14ac:dyDescent="0.3">
      <c r="E5230" s="162"/>
      <c r="F5230" s="1"/>
      <c r="G5230" s="163"/>
      <c r="H5230" s="1"/>
      <c r="I5230" s="3"/>
      <c r="J5230" s="163"/>
    </row>
    <row r="5231" spans="5:10" x14ac:dyDescent="0.3">
      <c r="E5231" s="162"/>
      <c r="F5231" s="1"/>
      <c r="G5231" s="163"/>
      <c r="H5231" s="1"/>
      <c r="I5231" s="3"/>
      <c r="J5231" s="163"/>
    </row>
    <row r="5232" spans="5:10" x14ac:dyDescent="0.3">
      <c r="E5232" s="162"/>
      <c r="F5232" s="1"/>
      <c r="G5232" s="163"/>
      <c r="H5232" s="1"/>
      <c r="I5232" s="3"/>
      <c r="J5232" s="163"/>
    </row>
    <row r="5233" spans="5:10" x14ac:dyDescent="0.3">
      <c r="E5233" s="162"/>
      <c r="F5233" s="1"/>
      <c r="G5233" s="163"/>
      <c r="H5233" s="1"/>
      <c r="I5233" s="3"/>
      <c r="J5233" s="163"/>
    </row>
    <row r="5234" spans="5:10" x14ac:dyDescent="0.3">
      <c r="E5234" s="162"/>
      <c r="F5234" s="1"/>
      <c r="G5234" s="163"/>
      <c r="H5234" s="1"/>
      <c r="I5234" s="3"/>
      <c r="J5234" s="163"/>
    </row>
    <row r="5235" spans="5:10" x14ac:dyDescent="0.3">
      <c r="E5235" s="162"/>
      <c r="F5235" s="1"/>
      <c r="G5235" s="163"/>
      <c r="H5235" s="1"/>
      <c r="I5235" s="3"/>
      <c r="J5235" s="163"/>
    </row>
    <row r="5236" spans="5:10" x14ac:dyDescent="0.3">
      <c r="E5236" s="162"/>
      <c r="F5236" s="1"/>
      <c r="G5236" s="163"/>
      <c r="H5236" s="1"/>
      <c r="I5236" s="3"/>
      <c r="J5236" s="163"/>
    </row>
    <row r="5237" spans="5:10" x14ac:dyDescent="0.3">
      <c r="E5237" s="162"/>
      <c r="F5237" s="1"/>
      <c r="G5237" s="163"/>
      <c r="H5237" s="1"/>
      <c r="I5237" s="3"/>
      <c r="J5237" s="163"/>
    </row>
    <row r="5238" spans="5:10" x14ac:dyDescent="0.3">
      <c r="E5238" s="162"/>
      <c r="F5238" s="1"/>
      <c r="G5238" s="163"/>
      <c r="H5238" s="1"/>
      <c r="I5238" s="3"/>
      <c r="J5238" s="163"/>
    </row>
    <row r="5239" spans="5:10" x14ac:dyDescent="0.3">
      <c r="E5239" s="162"/>
      <c r="F5239" s="1"/>
      <c r="G5239" s="163"/>
      <c r="H5239" s="1"/>
      <c r="I5239" s="3"/>
      <c r="J5239" s="163"/>
    </row>
    <row r="5240" spans="5:10" x14ac:dyDescent="0.3">
      <c r="E5240" s="162"/>
      <c r="F5240" s="1"/>
      <c r="G5240" s="163"/>
      <c r="H5240" s="1"/>
      <c r="I5240" s="3"/>
      <c r="J5240" s="163"/>
    </row>
    <row r="5241" spans="5:10" x14ac:dyDescent="0.3">
      <c r="E5241" s="162"/>
      <c r="F5241" s="1"/>
      <c r="G5241" s="163"/>
      <c r="H5241" s="1"/>
      <c r="I5241" s="3"/>
      <c r="J5241" s="163"/>
    </row>
    <row r="5242" spans="5:10" x14ac:dyDescent="0.3">
      <c r="E5242" s="162"/>
      <c r="F5242" s="1"/>
      <c r="G5242" s="163"/>
      <c r="H5242" s="1"/>
      <c r="I5242" s="3"/>
      <c r="J5242" s="163"/>
    </row>
    <row r="5243" spans="5:10" x14ac:dyDescent="0.3">
      <c r="E5243" s="162"/>
      <c r="F5243" s="1"/>
      <c r="G5243" s="163"/>
      <c r="H5243" s="1"/>
      <c r="I5243" s="3"/>
      <c r="J5243" s="163"/>
    </row>
    <row r="5244" spans="5:10" x14ac:dyDescent="0.3">
      <c r="E5244" s="162"/>
      <c r="F5244" s="1"/>
      <c r="G5244" s="163"/>
      <c r="H5244" s="1"/>
      <c r="I5244" s="3"/>
      <c r="J5244" s="163"/>
    </row>
    <row r="5245" spans="5:10" x14ac:dyDescent="0.3">
      <c r="E5245" s="162"/>
      <c r="F5245" s="1"/>
      <c r="G5245" s="163"/>
      <c r="H5245" s="1"/>
      <c r="I5245" s="3"/>
      <c r="J5245" s="163"/>
    </row>
    <row r="5246" spans="5:10" x14ac:dyDescent="0.3">
      <c r="E5246" s="162"/>
      <c r="F5246" s="1"/>
      <c r="G5246" s="163"/>
      <c r="H5246" s="1"/>
      <c r="I5246" s="3"/>
      <c r="J5246" s="163"/>
    </row>
    <row r="5247" spans="5:10" x14ac:dyDescent="0.3">
      <c r="E5247" s="162"/>
      <c r="F5247" s="1"/>
      <c r="G5247" s="163"/>
      <c r="H5247" s="1"/>
      <c r="I5247" s="3"/>
      <c r="J5247" s="163"/>
    </row>
    <row r="5248" spans="5:10" x14ac:dyDescent="0.3">
      <c r="E5248" s="162"/>
      <c r="F5248" s="1"/>
      <c r="G5248" s="163"/>
      <c r="H5248" s="1"/>
      <c r="I5248" s="3"/>
      <c r="J5248" s="163"/>
    </row>
    <row r="5249" spans="5:10" x14ac:dyDescent="0.3">
      <c r="E5249" s="162"/>
      <c r="F5249" s="1"/>
      <c r="G5249" s="163"/>
      <c r="H5249" s="1"/>
      <c r="I5249" s="3"/>
      <c r="J5249" s="163"/>
    </row>
    <row r="5250" spans="5:10" x14ac:dyDescent="0.3">
      <c r="E5250" s="162"/>
      <c r="F5250" s="1"/>
      <c r="G5250" s="163"/>
      <c r="H5250" s="1"/>
      <c r="I5250" s="3"/>
      <c r="J5250" s="163"/>
    </row>
    <row r="5251" spans="5:10" x14ac:dyDescent="0.3">
      <c r="E5251" s="162"/>
      <c r="F5251" s="1"/>
      <c r="G5251" s="163"/>
      <c r="H5251" s="1"/>
      <c r="I5251" s="3"/>
      <c r="J5251" s="163"/>
    </row>
    <row r="5252" spans="5:10" x14ac:dyDescent="0.3">
      <c r="E5252" s="162"/>
      <c r="F5252" s="1"/>
      <c r="G5252" s="163"/>
      <c r="H5252" s="1"/>
      <c r="I5252" s="3"/>
      <c r="J5252" s="163"/>
    </row>
    <row r="5253" spans="5:10" x14ac:dyDescent="0.3">
      <c r="E5253" s="162"/>
      <c r="F5253" s="1"/>
      <c r="G5253" s="163"/>
      <c r="H5253" s="1"/>
      <c r="I5253" s="3"/>
      <c r="J5253" s="163"/>
    </row>
    <row r="5254" spans="5:10" x14ac:dyDescent="0.3">
      <c r="E5254" s="162"/>
      <c r="F5254" s="1"/>
      <c r="G5254" s="163"/>
      <c r="H5254" s="1"/>
      <c r="I5254" s="3"/>
      <c r="J5254" s="163"/>
    </row>
    <row r="5255" spans="5:10" x14ac:dyDescent="0.3">
      <c r="E5255" s="162"/>
      <c r="F5255" s="1"/>
      <c r="G5255" s="163"/>
      <c r="H5255" s="1"/>
      <c r="I5255" s="3"/>
      <c r="J5255" s="163"/>
    </row>
    <row r="5256" spans="5:10" x14ac:dyDescent="0.3">
      <c r="E5256" s="162"/>
      <c r="F5256" s="1"/>
      <c r="G5256" s="163"/>
      <c r="H5256" s="1"/>
      <c r="I5256" s="3"/>
      <c r="J5256" s="163"/>
    </row>
    <row r="5257" spans="5:10" x14ac:dyDescent="0.3">
      <c r="E5257" s="162"/>
      <c r="F5257" s="1"/>
      <c r="G5257" s="163"/>
      <c r="H5257" s="1"/>
      <c r="I5257" s="3"/>
      <c r="J5257" s="163"/>
    </row>
    <row r="5258" spans="5:10" x14ac:dyDescent="0.3">
      <c r="E5258" s="162"/>
      <c r="F5258" s="1"/>
      <c r="G5258" s="163"/>
      <c r="H5258" s="1"/>
      <c r="I5258" s="3"/>
      <c r="J5258" s="163"/>
    </row>
    <row r="5259" spans="5:10" x14ac:dyDescent="0.3">
      <c r="E5259" s="162"/>
      <c r="F5259" s="1"/>
      <c r="G5259" s="163"/>
      <c r="H5259" s="1"/>
      <c r="I5259" s="3"/>
      <c r="J5259" s="163"/>
    </row>
    <row r="5260" spans="5:10" x14ac:dyDescent="0.3">
      <c r="E5260" s="162"/>
      <c r="F5260" s="1"/>
      <c r="G5260" s="163"/>
      <c r="H5260" s="1"/>
      <c r="I5260" s="3"/>
      <c r="J5260" s="163"/>
    </row>
    <row r="5261" spans="5:10" x14ac:dyDescent="0.3">
      <c r="E5261" s="162"/>
      <c r="F5261" s="1"/>
      <c r="G5261" s="163"/>
      <c r="H5261" s="1"/>
      <c r="I5261" s="3"/>
      <c r="J5261" s="163"/>
    </row>
    <row r="5262" spans="5:10" x14ac:dyDescent="0.3">
      <c r="E5262" s="162"/>
      <c r="F5262" s="1"/>
      <c r="G5262" s="163"/>
      <c r="H5262" s="1"/>
      <c r="I5262" s="3"/>
      <c r="J5262" s="163"/>
    </row>
    <row r="5263" spans="5:10" x14ac:dyDescent="0.3">
      <c r="E5263" s="162"/>
      <c r="F5263" s="1"/>
      <c r="G5263" s="163"/>
      <c r="H5263" s="1"/>
      <c r="I5263" s="3"/>
      <c r="J5263" s="163"/>
    </row>
    <row r="5264" spans="5:10" x14ac:dyDescent="0.3">
      <c r="E5264" s="162"/>
      <c r="F5264" s="1"/>
      <c r="G5264" s="163"/>
      <c r="H5264" s="1"/>
      <c r="I5264" s="3"/>
      <c r="J5264" s="163"/>
    </row>
    <row r="5265" spans="5:10" x14ac:dyDescent="0.3">
      <c r="E5265" s="162"/>
      <c r="F5265" s="1"/>
      <c r="G5265" s="163"/>
      <c r="H5265" s="1"/>
      <c r="I5265" s="3"/>
      <c r="J5265" s="163"/>
    </row>
    <row r="5266" spans="5:10" x14ac:dyDescent="0.3">
      <c r="E5266" s="162"/>
      <c r="F5266" s="1"/>
      <c r="G5266" s="163"/>
      <c r="H5266" s="1"/>
      <c r="I5266" s="3"/>
      <c r="J5266" s="163"/>
    </row>
    <row r="5267" spans="5:10" x14ac:dyDescent="0.3">
      <c r="E5267" s="162"/>
      <c r="F5267" s="1"/>
      <c r="G5267" s="163"/>
      <c r="H5267" s="1"/>
      <c r="I5267" s="3"/>
      <c r="J5267" s="163"/>
    </row>
    <row r="5268" spans="5:10" x14ac:dyDescent="0.3">
      <c r="E5268" s="162"/>
      <c r="F5268" s="1"/>
      <c r="G5268" s="163"/>
      <c r="H5268" s="1"/>
      <c r="I5268" s="3"/>
      <c r="J5268" s="163"/>
    </row>
    <row r="5269" spans="5:10" x14ac:dyDescent="0.3">
      <c r="E5269" s="162"/>
      <c r="F5269" s="1"/>
      <c r="G5269" s="163"/>
      <c r="H5269" s="1"/>
      <c r="I5269" s="3"/>
      <c r="J5269" s="163"/>
    </row>
    <row r="5270" spans="5:10" x14ac:dyDescent="0.3">
      <c r="E5270" s="162"/>
      <c r="F5270" s="1"/>
      <c r="G5270" s="163"/>
      <c r="H5270" s="1"/>
      <c r="I5270" s="3"/>
      <c r="J5270" s="163"/>
    </row>
    <row r="5271" spans="5:10" x14ac:dyDescent="0.3">
      <c r="E5271" s="162"/>
      <c r="F5271" s="1"/>
      <c r="G5271" s="163"/>
      <c r="H5271" s="1"/>
      <c r="I5271" s="3"/>
      <c r="J5271" s="163"/>
    </row>
    <row r="5272" spans="5:10" x14ac:dyDescent="0.3">
      <c r="E5272" s="162"/>
      <c r="F5272" s="1"/>
      <c r="G5272" s="163"/>
      <c r="H5272" s="1"/>
      <c r="I5272" s="3"/>
      <c r="J5272" s="163"/>
    </row>
    <row r="5273" spans="5:10" x14ac:dyDescent="0.3">
      <c r="E5273" s="162"/>
      <c r="F5273" s="1"/>
      <c r="G5273" s="163"/>
      <c r="H5273" s="1"/>
      <c r="I5273" s="3"/>
      <c r="J5273" s="163"/>
    </row>
    <row r="5274" spans="5:10" x14ac:dyDescent="0.3">
      <c r="E5274" s="162"/>
      <c r="F5274" s="1"/>
      <c r="G5274" s="163"/>
      <c r="H5274" s="1"/>
      <c r="I5274" s="3"/>
      <c r="J5274" s="163"/>
    </row>
    <row r="5275" spans="5:10" x14ac:dyDescent="0.3">
      <c r="E5275" s="162"/>
      <c r="F5275" s="1"/>
      <c r="G5275" s="163"/>
      <c r="H5275" s="1"/>
      <c r="I5275" s="3"/>
      <c r="J5275" s="163"/>
    </row>
    <row r="5276" spans="5:10" x14ac:dyDescent="0.3">
      <c r="E5276" s="162"/>
      <c r="F5276" s="1"/>
      <c r="G5276" s="163"/>
      <c r="H5276" s="1"/>
      <c r="I5276" s="3"/>
      <c r="J5276" s="163"/>
    </row>
    <row r="5277" spans="5:10" x14ac:dyDescent="0.3">
      <c r="E5277" s="162"/>
      <c r="F5277" s="1"/>
      <c r="G5277" s="163"/>
      <c r="H5277" s="1"/>
      <c r="I5277" s="3"/>
      <c r="J5277" s="163"/>
    </row>
    <row r="5278" spans="5:10" x14ac:dyDescent="0.3">
      <c r="E5278" s="162"/>
      <c r="F5278" s="1"/>
      <c r="G5278" s="163"/>
      <c r="H5278" s="1"/>
      <c r="I5278" s="3"/>
      <c r="J5278" s="163"/>
    </row>
    <row r="5279" spans="5:10" x14ac:dyDescent="0.3">
      <c r="E5279" s="162"/>
      <c r="F5279" s="1"/>
      <c r="G5279" s="163"/>
      <c r="H5279" s="1"/>
      <c r="I5279" s="3"/>
      <c r="J5279" s="163"/>
    </row>
    <row r="5280" spans="5:10" x14ac:dyDescent="0.3">
      <c r="E5280" s="162"/>
      <c r="F5280" s="1"/>
      <c r="G5280" s="163"/>
      <c r="H5280" s="1"/>
      <c r="I5280" s="3"/>
      <c r="J5280" s="163"/>
    </row>
    <row r="5281" spans="5:10" x14ac:dyDescent="0.3">
      <c r="E5281" s="162"/>
      <c r="F5281" s="1"/>
      <c r="G5281" s="163"/>
      <c r="H5281" s="1"/>
      <c r="I5281" s="3"/>
      <c r="J5281" s="163"/>
    </row>
    <row r="5282" spans="5:10" x14ac:dyDescent="0.3">
      <c r="E5282" s="162"/>
      <c r="F5282" s="1"/>
      <c r="G5282" s="163"/>
      <c r="H5282" s="1"/>
      <c r="I5282" s="3"/>
      <c r="J5282" s="163"/>
    </row>
    <row r="5283" spans="5:10" x14ac:dyDescent="0.3">
      <c r="E5283" s="162"/>
      <c r="F5283" s="1"/>
      <c r="G5283" s="163"/>
      <c r="H5283" s="1"/>
      <c r="I5283" s="3"/>
      <c r="J5283" s="163"/>
    </row>
    <row r="5284" spans="5:10" x14ac:dyDescent="0.3">
      <c r="E5284" s="162"/>
      <c r="F5284" s="1"/>
      <c r="G5284" s="163"/>
      <c r="H5284" s="1"/>
      <c r="I5284" s="3"/>
      <c r="J5284" s="163"/>
    </row>
    <row r="5285" spans="5:10" x14ac:dyDescent="0.3">
      <c r="E5285" s="162"/>
      <c r="F5285" s="1"/>
      <c r="G5285" s="163"/>
      <c r="H5285" s="1"/>
      <c r="I5285" s="3"/>
      <c r="J5285" s="163"/>
    </row>
    <row r="5286" spans="5:10" x14ac:dyDescent="0.3">
      <c r="E5286" s="162"/>
      <c r="F5286" s="1"/>
      <c r="G5286" s="163"/>
      <c r="H5286" s="1"/>
      <c r="I5286" s="3"/>
      <c r="J5286" s="163"/>
    </row>
    <row r="5287" spans="5:10" x14ac:dyDescent="0.3">
      <c r="E5287" s="162"/>
      <c r="F5287" s="1"/>
      <c r="G5287" s="163"/>
      <c r="H5287" s="1"/>
      <c r="I5287" s="3"/>
      <c r="J5287" s="163"/>
    </row>
    <row r="5288" spans="5:10" x14ac:dyDescent="0.3">
      <c r="E5288" s="162"/>
      <c r="F5288" s="1"/>
      <c r="G5288" s="163"/>
      <c r="H5288" s="1"/>
      <c r="I5288" s="3"/>
      <c r="J5288" s="163"/>
    </row>
    <row r="5289" spans="5:10" x14ac:dyDescent="0.3">
      <c r="E5289" s="162"/>
      <c r="F5289" s="1"/>
      <c r="G5289" s="163"/>
      <c r="H5289" s="1"/>
      <c r="I5289" s="3"/>
      <c r="J5289" s="163"/>
    </row>
    <row r="5290" spans="5:10" x14ac:dyDescent="0.3">
      <c r="E5290" s="162"/>
      <c r="F5290" s="1"/>
      <c r="G5290" s="163"/>
      <c r="H5290" s="1"/>
      <c r="I5290" s="3"/>
      <c r="J5290" s="163"/>
    </row>
    <row r="5291" spans="5:10" x14ac:dyDescent="0.3">
      <c r="E5291" s="162"/>
      <c r="F5291" s="1"/>
      <c r="G5291" s="163"/>
      <c r="H5291" s="1"/>
      <c r="I5291" s="3"/>
      <c r="J5291" s="163"/>
    </row>
    <row r="5292" spans="5:10" x14ac:dyDescent="0.3">
      <c r="E5292" s="162"/>
      <c r="F5292" s="1"/>
      <c r="G5292" s="163"/>
      <c r="H5292" s="1"/>
      <c r="I5292" s="3"/>
      <c r="J5292" s="163"/>
    </row>
    <row r="5293" spans="5:10" x14ac:dyDescent="0.3">
      <c r="E5293" s="162"/>
      <c r="F5293" s="1"/>
      <c r="G5293" s="163"/>
      <c r="H5293" s="1"/>
      <c r="I5293" s="3"/>
      <c r="J5293" s="163"/>
    </row>
    <row r="5294" spans="5:10" x14ac:dyDescent="0.3">
      <c r="E5294" s="162"/>
      <c r="F5294" s="1"/>
      <c r="G5294" s="163"/>
      <c r="H5294" s="1"/>
      <c r="I5294" s="3"/>
      <c r="J5294" s="163"/>
    </row>
    <row r="5295" spans="5:10" x14ac:dyDescent="0.3">
      <c r="E5295" s="162"/>
      <c r="F5295" s="1"/>
      <c r="G5295" s="163"/>
      <c r="H5295" s="1"/>
      <c r="I5295" s="3"/>
      <c r="J5295" s="163"/>
    </row>
    <row r="5296" spans="5:10" x14ac:dyDescent="0.3">
      <c r="E5296" s="162"/>
      <c r="F5296" s="1"/>
      <c r="G5296" s="163"/>
      <c r="H5296" s="1"/>
      <c r="I5296" s="3"/>
      <c r="J5296" s="163"/>
    </row>
    <row r="5297" spans="5:10" x14ac:dyDescent="0.3">
      <c r="E5297" s="162"/>
      <c r="F5297" s="1"/>
      <c r="G5297" s="163"/>
      <c r="H5297" s="1"/>
      <c r="I5297" s="3"/>
      <c r="J5297" s="163"/>
    </row>
    <row r="5298" spans="5:10" x14ac:dyDescent="0.3">
      <c r="E5298" s="162"/>
      <c r="F5298" s="1"/>
      <c r="G5298" s="163"/>
      <c r="H5298" s="1"/>
      <c r="I5298" s="3"/>
      <c r="J5298" s="163"/>
    </row>
    <row r="5299" spans="5:10" x14ac:dyDescent="0.3">
      <c r="E5299" s="162"/>
      <c r="F5299" s="1"/>
      <c r="G5299" s="163"/>
      <c r="H5299" s="1"/>
      <c r="I5299" s="3"/>
      <c r="J5299" s="163"/>
    </row>
    <row r="5300" spans="5:10" x14ac:dyDescent="0.3">
      <c r="E5300" s="162"/>
      <c r="F5300" s="1"/>
      <c r="G5300" s="163"/>
      <c r="H5300" s="1"/>
      <c r="I5300" s="3"/>
      <c r="J5300" s="163"/>
    </row>
    <row r="5301" spans="5:10" x14ac:dyDescent="0.3">
      <c r="E5301" s="162"/>
      <c r="F5301" s="1"/>
      <c r="G5301" s="163"/>
      <c r="H5301" s="1"/>
      <c r="I5301" s="3"/>
      <c r="J5301" s="163"/>
    </row>
    <row r="5302" spans="5:10" x14ac:dyDescent="0.3">
      <c r="E5302" s="162"/>
      <c r="F5302" s="1"/>
      <c r="G5302" s="163"/>
      <c r="H5302" s="1"/>
      <c r="I5302" s="3"/>
      <c r="J5302" s="163"/>
    </row>
    <row r="5303" spans="5:10" x14ac:dyDescent="0.3">
      <c r="E5303" s="162"/>
      <c r="F5303" s="1"/>
      <c r="G5303" s="163"/>
      <c r="H5303" s="1"/>
      <c r="I5303" s="3"/>
      <c r="J5303" s="163"/>
    </row>
    <row r="5304" spans="5:10" x14ac:dyDescent="0.3">
      <c r="E5304" s="162"/>
      <c r="F5304" s="1"/>
      <c r="G5304" s="163"/>
      <c r="H5304" s="1"/>
      <c r="I5304" s="3"/>
      <c r="J5304" s="163"/>
    </row>
    <row r="5305" spans="5:10" x14ac:dyDescent="0.3">
      <c r="E5305" s="162"/>
      <c r="F5305" s="1"/>
      <c r="G5305" s="163"/>
      <c r="H5305" s="1"/>
      <c r="I5305" s="3"/>
      <c r="J5305" s="163"/>
    </row>
    <row r="5306" spans="5:10" x14ac:dyDescent="0.3">
      <c r="E5306" s="162"/>
      <c r="F5306" s="1"/>
      <c r="G5306" s="163"/>
      <c r="H5306" s="1"/>
      <c r="I5306" s="3"/>
      <c r="J5306" s="163"/>
    </row>
    <row r="5307" spans="5:10" x14ac:dyDescent="0.3">
      <c r="E5307" s="162"/>
      <c r="F5307" s="1"/>
      <c r="G5307" s="163"/>
      <c r="H5307" s="1"/>
      <c r="I5307" s="3"/>
      <c r="J5307" s="163"/>
    </row>
    <row r="5308" spans="5:10" x14ac:dyDescent="0.3">
      <c r="E5308" s="162"/>
      <c r="F5308" s="1"/>
      <c r="G5308" s="163"/>
      <c r="H5308" s="1"/>
      <c r="I5308" s="3"/>
      <c r="J5308" s="163"/>
    </row>
    <row r="5309" spans="5:10" x14ac:dyDescent="0.3">
      <c r="E5309" s="162"/>
      <c r="F5309" s="1"/>
      <c r="G5309" s="163"/>
      <c r="H5309" s="1"/>
      <c r="I5309" s="3"/>
      <c r="J5309" s="163"/>
    </row>
    <row r="5310" spans="5:10" x14ac:dyDescent="0.3">
      <c r="E5310" s="162"/>
      <c r="F5310" s="1"/>
      <c r="G5310" s="163"/>
      <c r="H5310" s="1"/>
      <c r="I5310" s="3"/>
      <c r="J5310" s="163"/>
    </row>
    <row r="5311" spans="5:10" x14ac:dyDescent="0.3">
      <c r="E5311" s="162"/>
      <c r="F5311" s="1"/>
      <c r="G5311" s="163"/>
      <c r="H5311" s="1"/>
      <c r="I5311" s="3"/>
      <c r="J5311" s="163"/>
    </row>
    <row r="5312" spans="5:10" x14ac:dyDescent="0.3">
      <c r="E5312" s="162"/>
      <c r="F5312" s="1"/>
      <c r="G5312" s="163"/>
      <c r="H5312" s="1"/>
      <c r="I5312" s="3"/>
      <c r="J5312" s="163"/>
    </row>
    <row r="5313" spans="5:10" x14ac:dyDescent="0.3">
      <c r="E5313" s="162"/>
      <c r="F5313" s="1"/>
      <c r="G5313" s="163"/>
      <c r="H5313" s="1"/>
      <c r="I5313" s="3"/>
      <c r="J5313" s="163"/>
    </row>
    <row r="5314" spans="5:10" x14ac:dyDescent="0.3">
      <c r="E5314" s="162"/>
      <c r="F5314" s="1"/>
      <c r="G5314" s="163"/>
      <c r="H5314" s="1"/>
      <c r="I5314" s="3"/>
      <c r="J5314" s="163"/>
    </row>
    <row r="5315" spans="5:10" x14ac:dyDescent="0.3">
      <c r="E5315" s="162"/>
      <c r="F5315" s="1"/>
      <c r="G5315" s="163"/>
      <c r="H5315" s="1"/>
      <c r="I5315" s="3"/>
      <c r="J5315" s="163"/>
    </row>
    <row r="5316" spans="5:10" x14ac:dyDescent="0.3">
      <c r="E5316" s="162"/>
      <c r="F5316" s="1"/>
      <c r="G5316" s="163"/>
      <c r="H5316" s="1"/>
      <c r="I5316" s="3"/>
      <c r="J5316" s="163"/>
    </row>
    <row r="5317" spans="5:10" x14ac:dyDescent="0.3">
      <c r="E5317" s="162"/>
      <c r="F5317" s="1"/>
      <c r="G5317" s="163"/>
      <c r="H5317" s="1"/>
      <c r="I5317" s="3"/>
      <c r="J5317" s="163"/>
    </row>
    <row r="5318" spans="5:10" x14ac:dyDescent="0.3">
      <c r="E5318" s="162"/>
      <c r="F5318" s="1"/>
      <c r="G5318" s="163"/>
      <c r="H5318" s="1"/>
      <c r="I5318" s="3"/>
      <c r="J5318" s="163"/>
    </row>
    <row r="5319" spans="5:10" x14ac:dyDescent="0.3">
      <c r="E5319" s="162"/>
      <c r="F5319" s="1"/>
      <c r="G5319" s="163"/>
      <c r="H5319" s="1"/>
      <c r="I5319" s="3"/>
      <c r="J5319" s="163"/>
    </row>
    <row r="5320" spans="5:10" x14ac:dyDescent="0.3">
      <c r="E5320" s="162"/>
      <c r="F5320" s="1"/>
      <c r="G5320" s="163"/>
      <c r="H5320" s="1"/>
      <c r="I5320" s="3"/>
      <c r="J5320" s="163"/>
    </row>
    <row r="5321" spans="5:10" x14ac:dyDescent="0.3">
      <c r="E5321" s="162"/>
      <c r="F5321" s="1"/>
      <c r="G5321" s="163"/>
      <c r="H5321" s="1"/>
      <c r="I5321" s="3"/>
      <c r="J5321" s="163"/>
    </row>
    <row r="5322" spans="5:10" x14ac:dyDescent="0.3">
      <c r="E5322" s="162"/>
      <c r="F5322" s="1"/>
      <c r="G5322" s="163"/>
      <c r="H5322" s="1"/>
      <c r="I5322" s="3"/>
      <c r="J5322" s="163"/>
    </row>
    <row r="5323" spans="5:10" x14ac:dyDescent="0.3">
      <c r="E5323" s="162"/>
      <c r="F5323" s="1"/>
      <c r="G5323" s="163"/>
      <c r="H5323" s="1"/>
      <c r="I5323" s="3"/>
      <c r="J5323" s="163"/>
    </row>
    <row r="5324" spans="5:10" x14ac:dyDescent="0.3">
      <c r="E5324" s="162"/>
      <c r="F5324" s="1"/>
      <c r="G5324" s="163"/>
      <c r="H5324" s="1"/>
      <c r="I5324" s="3"/>
      <c r="J5324" s="163"/>
    </row>
    <row r="5325" spans="5:10" x14ac:dyDescent="0.3">
      <c r="E5325" s="162"/>
      <c r="F5325" s="1"/>
      <c r="G5325" s="163"/>
      <c r="H5325" s="1"/>
      <c r="I5325" s="3"/>
      <c r="J5325" s="163"/>
    </row>
    <row r="5326" spans="5:10" x14ac:dyDescent="0.3">
      <c r="E5326" s="162"/>
      <c r="F5326" s="1"/>
      <c r="G5326" s="163"/>
      <c r="H5326" s="1"/>
      <c r="I5326" s="3"/>
      <c r="J5326" s="163"/>
    </row>
    <row r="5327" spans="5:10" x14ac:dyDescent="0.3">
      <c r="E5327" s="162"/>
      <c r="F5327" s="1"/>
      <c r="G5327" s="163"/>
      <c r="H5327" s="1"/>
      <c r="I5327" s="3"/>
      <c r="J5327" s="163"/>
    </row>
    <row r="5328" spans="5:10" x14ac:dyDescent="0.3">
      <c r="E5328" s="162"/>
      <c r="F5328" s="1"/>
      <c r="G5328" s="163"/>
      <c r="H5328" s="1"/>
      <c r="I5328" s="3"/>
      <c r="J5328" s="163"/>
    </row>
    <row r="5329" spans="5:10" x14ac:dyDescent="0.3">
      <c r="E5329" s="162"/>
      <c r="F5329" s="1"/>
      <c r="G5329" s="163"/>
      <c r="H5329" s="1"/>
      <c r="I5329" s="3"/>
      <c r="J5329" s="163"/>
    </row>
    <row r="5330" spans="5:10" x14ac:dyDescent="0.3">
      <c r="E5330" s="162"/>
      <c r="F5330" s="1"/>
      <c r="G5330" s="163"/>
      <c r="H5330" s="1"/>
      <c r="I5330" s="3"/>
      <c r="J5330" s="163"/>
    </row>
    <row r="5331" spans="5:10" x14ac:dyDescent="0.3">
      <c r="E5331" s="162"/>
      <c r="F5331" s="1"/>
      <c r="G5331" s="163"/>
      <c r="H5331" s="1"/>
      <c r="I5331" s="3"/>
      <c r="J5331" s="163"/>
    </row>
    <row r="5332" spans="5:10" x14ac:dyDescent="0.3">
      <c r="E5332" s="162"/>
      <c r="F5332" s="1"/>
      <c r="G5332" s="163"/>
      <c r="H5332" s="1"/>
      <c r="I5332" s="3"/>
      <c r="J5332" s="163"/>
    </row>
    <row r="5333" spans="5:10" x14ac:dyDescent="0.3">
      <c r="E5333" s="162"/>
      <c r="F5333" s="1"/>
      <c r="G5333" s="163"/>
      <c r="H5333" s="1"/>
      <c r="I5333" s="3"/>
      <c r="J5333" s="163"/>
    </row>
    <row r="5334" spans="5:10" x14ac:dyDescent="0.3">
      <c r="E5334" s="162"/>
      <c r="F5334" s="1"/>
      <c r="G5334" s="163"/>
      <c r="H5334" s="1"/>
      <c r="I5334" s="3"/>
      <c r="J5334" s="163"/>
    </row>
    <row r="5335" spans="5:10" x14ac:dyDescent="0.3">
      <c r="E5335" s="162"/>
      <c r="F5335" s="1"/>
      <c r="G5335" s="163"/>
      <c r="H5335" s="1"/>
      <c r="I5335" s="3"/>
      <c r="J5335" s="163"/>
    </row>
    <row r="5336" spans="5:10" x14ac:dyDescent="0.3">
      <c r="E5336" s="162"/>
      <c r="F5336" s="1"/>
      <c r="G5336" s="163"/>
      <c r="H5336" s="1"/>
      <c r="I5336" s="3"/>
      <c r="J5336" s="163"/>
    </row>
    <row r="5337" spans="5:10" x14ac:dyDescent="0.3">
      <c r="E5337" s="162"/>
      <c r="F5337" s="1"/>
      <c r="G5337" s="163"/>
      <c r="H5337" s="1"/>
      <c r="I5337" s="3"/>
      <c r="J5337" s="163"/>
    </row>
    <row r="5338" spans="5:10" x14ac:dyDescent="0.3">
      <c r="E5338" s="162"/>
      <c r="F5338" s="1"/>
      <c r="G5338" s="163"/>
      <c r="H5338" s="1"/>
      <c r="I5338" s="3"/>
      <c r="J5338" s="163"/>
    </row>
    <row r="5339" spans="5:10" x14ac:dyDescent="0.3">
      <c r="E5339" s="162"/>
      <c r="F5339" s="1"/>
      <c r="G5339" s="163"/>
      <c r="H5339" s="1"/>
      <c r="I5339" s="3"/>
      <c r="J5339" s="163"/>
    </row>
    <row r="5340" spans="5:10" x14ac:dyDescent="0.3">
      <c r="E5340" s="162"/>
      <c r="F5340" s="1"/>
      <c r="G5340" s="163"/>
      <c r="H5340" s="1"/>
      <c r="I5340" s="3"/>
      <c r="J5340" s="163"/>
    </row>
    <row r="5341" spans="5:10" x14ac:dyDescent="0.3">
      <c r="E5341" s="162"/>
      <c r="F5341" s="1"/>
      <c r="G5341" s="163"/>
      <c r="H5341" s="1"/>
      <c r="I5341" s="3"/>
      <c r="J5341" s="163"/>
    </row>
    <row r="5342" spans="5:10" x14ac:dyDescent="0.3">
      <c r="E5342" s="162"/>
      <c r="F5342" s="1"/>
      <c r="G5342" s="163"/>
      <c r="H5342" s="1"/>
      <c r="I5342" s="3"/>
      <c r="J5342" s="163"/>
    </row>
    <row r="5343" spans="5:10" x14ac:dyDescent="0.3">
      <c r="E5343" s="162"/>
      <c r="F5343" s="1"/>
      <c r="G5343" s="163"/>
      <c r="H5343" s="1"/>
      <c r="I5343" s="3"/>
      <c r="J5343" s="163"/>
    </row>
    <row r="5344" spans="5:10" x14ac:dyDescent="0.3">
      <c r="E5344" s="162"/>
      <c r="F5344" s="1"/>
      <c r="G5344" s="163"/>
      <c r="H5344" s="1"/>
      <c r="I5344" s="3"/>
      <c r="J5344" s="163"/>
    </row>
    <row r="5345" spans="5:10" x14ac:dyDescent="0.3">
      <c r="E5345" s="162"/>
      <c r="F5345" s="1"/>
      <c r="G5345" s="163"/>
      <c r="H5345" s="1"/>
      <c r="I5345" s="3"/>
      <c r="J5345" s="163"/>
    </row>
    <row r="5346" spans="5:10" x14ac:dyDescent="0.3">
      <c r="E5346" s="162"/>
      <c r="F5346" s="1"/>
      <c r="G5346" s="163"/>
      <c r="H5346" s="1"/>
      <c r="I5346" s="3"/>
      <c r="J5346" s="163"/>
    </row>
    <row r="5347" spans="5:10" x14ac:dyDescent="0.3">
      <c r="E5347" s="162"/>
      <c r="F5347" s="1"/>
      <c r="G5347" s="163"/>
      <c r="H5347" s="1"/>
      <c r="I5347" s="3"/>
      <c r="J5347" s="163"/>
    </row>
    <row r="5348" spans="5:10" x14ac:dyDescent="0.3">
      <c r="E5348" s="162"/>
      <c r="F5348" s="1"/>
      <c r="G5348" s="163"/>
      <c r="H5348" s="1"/>
      <c r="I5348" s="3"/>
      <c r="J5348" s="163"/>
    </row>
    <row r="5349" spans="5:10" x14ac:dyDescent="0.3">
      <c r="E5349" s="162"/>
      <c r="F5349" s="1"/>
      <c r="G5349" s="163"/>
      <c r="H5349" s="1"/>
      <c r="I5349" s="3"/>
      <c r="J5349" s="163"/>
    </row>
    <row r="5350" spans="5:10" x14ac:dyDescent="0.3">
      <c r="E5350" s="162"/>
      <c r="F5350" s="1"/>
      <c r="G5350" s="163"/>
      <c r="H5350" s="1"/>
      <c r="I5350" s="3"/>
      <c r="J5350" s="163"/>
    </row>
    <row r="5351" spans="5:10" x14ac:dyDescent="0.3">
      <c r="E5351" s="162"/>
      <c r="F5351" s="1"/>
      <c r="G5351" s="163"/>
      <c r="H5351" s="1"/>
      <c r="I5351" s="3"/>
      <c r="J5351" s="163"/>
    </row>
    <row r="5352" spans="5:10" x14ac:dyDescent="0.3">
      <c r="E5352" s="162"/>
      <c r="F5352" s="1"/>
      <c r="G5352" s="163"/>
      <c r="H5352" s="1"/>
      <c r="I5352" s="3"/>
      <c r="J5352" s="163"/>
    </row>
    <row r="5353" spans="5:10" x14ac:dyDescent="0.3">
      <c r="E5353" s="162"/>
      <c r="F5353" s="1"/>
      <c r="G5353" s="163"/>
      <c r="H5353" s="1"/>
      <c r="I5353" s="3"/>
      <c r="J5353" s="163"/>
    </row>
    <row r="5354" spans="5:10" x14ac:dyDescent="0.3">
      <c r="E5354" s="162"/>
      <c r="F5354" s="1"/>
      <c r="G5354" s="163"/>
      <c r="H5354" s="1"/>
      <c r="I5354" s="3"/>
      <c r="J5354" s="163"/>
    </row>
    <row r="5355" spans="5:10" x14ac:dyDescent="0.3">
      <c r="E5355" s="162"/>
      <c r="F5355" s="1"/>
      <c r="G5355" s="163"/>
      <c r="H5355" s="1"/>
      <c r="I5355" s="3"/>
      <c r="J5355" s="163"/>
    </row>
    <row r="5356" spans="5:10" x14ac:dyDescent="0.3">
      <c r="E5356" s="162"/>
      <c r="F5356" s="1"/>
      <c r="G5356" s="163"/>
      <c r="H5356" s="1"/>
      <c r="I5356" s="3"/>
      <c r="J5356" s="163"/>
    </row>
    <row r="5357" spans="5:10" x14ac:dyDescent="0.3">
      <c r="E5357" s="162"/>
      <c r="F5357" s="1"/>
      <c r="G5357" s="163"/>
      <c r="H5357" s="1"/>
      <c r="I5357" s="3"/>
      <c r="J5357" s="163"/>
    </row>
    <row r="5358" spans="5:10" x14ac:dyDescent="0.3">
      <c r="E5358" s="162"/>
      <c r="F5358" s="1"/>
      <c r="G5358" s="163"/>
      <c r="H5358" s="1"/>
      <c r="I5358" s="3"/>
      <c r="J5358" s="163"/>
    </row>
    <row r="5359" spans="5:10" x14ac:dyDescent="0.3">
      <c r="E5359" s="162"/>
      <c r="F5359" s="1"/>
      <c r="G5359" s="163"/>
      <c r="H5359" s="1"/>
      <c r="I5359" s="3"/>
      <c r="J5359" s="163"/>
    </row>
    <row r="5360" spans="5:10" x14ac:dyDescent="0.3">
      <c r="E5360" s="162"/>
      <c r="F5360" s="1"/>
      <c r="G5360" s="163"/>
      <c r="H5360" s="1"/>
      <c r="I5360" s="3"/>
      <c r="J5360" s="163"/>
    </row>
    <row r="5361" spans="5:10" x14ac:dyDescent="0.3">
      <c r="E5361" s="162"/>
      <c r="F5361" s="1"/>
      <c r="G5361" s="163"/>
      <c r="H5361" s="1"/>
      <c r="I5361" s="3"/>
      <c r="J5361" s="163"/>
    </row>
    <row r="5362" spans="5:10" x14ac:dyDescent="0.3">
      <c r="E5362" s="162"/>
      <c r="F5362" s="1"/>
      <c r="G5362" s="163"/>
      <c r="H5362" s="1"/>
      <c r="I5362" s="3"/>
      <c r="J5362" s="163"/>
    </row>
    <row r="5363" spans="5:10" x14ac:dyDescent="0.3">
      <c r="E5363" s="162"/>
      <c r="F5363" s="1"/>
      <c r="G5363" s="163"/>
      <c r="H5363" s="1"/>
      <c r="I5363" s="3"/>
      <c r="J5363" s="163"/>
    </row>
    <row r="5364" spans="5:10" x14ac:dyDescent="0.3">
      <c r="E5364" s="162"/>
      <c r="F5364" s="1"/>
      <c r="G5364" s="163"/>
      <c r="H5364" s="1"/>
      <c r="I5364" s="3"/>
      <c r="J5364" s="163"/>
    </row>
    <row r="5365" spans="5:10" x14ac:dyDescent="0.3">
      <c r="E5365" s="162"/>
      <c r="F5365" s="1"/>
      <c r="G5365" s="163"/>
      <c r="H5365" s="1"/>
      <c r="I5365" s="3"/>
      <c r="J5365" s="163"/>
    </row>
    <row r="5366" spans="5:10" x14ac:dyDescent="0.3">
      <c r="E5366" s="162"/>
      <c r="F5366" s="1"/>
      <c r="G5366" s="163"/>
      <c r="H5366" s="1"/>
      <c r="I5366" s="3"/>
      <c r="J5366" s="163"/>
    </row>
    <row r="5367" spans="5:10" x14ac:dyDescent="0.3">
      <c r="E5367" s="162"/>
      <c r="F5367" s="1"/>
      <c r="G5367" s="163"/>
      <c r="H5367" s="1"/>
      <c r="I5367" s="3"/>
      <c r="J5367" s="163"/>
    </row>
    <row r="5368" spans="5:10" x14ac:dyDescent="0.3">
      <c r="E5368" s="162"/>
      <c r="F5368" s="1"/>
      <c r="G5368" s="163"/>
      <c r="H5368" s="1"/>
      <c r="I5368" s="3"/>
      <c r="J5368" s="163"/>
    </row>
    <row r="5369" spans="5:10" x14ac:dyDescent="0.3">
      <c r="E5369" s="162"/>
      <c r="F5369" s="1"/>
      <c r="G5369" s="163"/>
      <c r="H5369" s="1"/>
      <c r="I5369" s="3"/>
      <c r="J5369" s="163"/>
    </row>
    <row r="5370" spans="5:10" x14ac:dyDescent="0.3">
      <c r="E5370" s="162"/>
      <c r="F5370" s="1"/>
      <c r="G5370" s="163"/>
      <c r="H5370" s="1"/>
      <c r="I5370" s="3"/>
      <c r="J5370" s="163"/>
    </row>
    <row r="5371" spans="5:10" x14ac:dyDescent="0.3">
      <c r="E5371" s="162"/>
      <c r="F5371" s="1"/>
      <c r="G5371" s="163"/>
      <c r="H5371" s="1"/>
      <c r="I5371" s="3"/>
      <c r="J5371" s="163"/>
    </row>
    <row r="5372" spans="5:10" x14ac:dyDescent="0.3">
      <c r="E5372" s="162"/>
      <c r="F5372" s="1"/>
      <c r="G5372" s="163"/>
      <c r="H5372" s="1"/>
      <c r="I5372" s="3"/>
      <c r="J5372" s="163"/>
    </row>
    <row r="5373" spans="5:10" x14ac:dyDescent="0.3">
      <c r="E5373" s="162"/>
      <c r="F5373" s="1"/>
      <c r="G5373" s="163"/>
      <c r="H5373" s="1"/>
      <c r="I5373" s="3"/>
      <c r="J5373" s="163"/>
    </row>
    <row r="5374" spans="5:10" x14ac:dyDescent="0.3">
      <c r="E5374" s="162"/>
      <c r="F5374" s="1"/>
      <c r="G5374" s="163"/>
      <c r="H5374" s="1"/>
      <c r="I5374" s="3"/>
      <c r="J5374" s="163"/>
    </row>
    <row r="5375" spans="5:10" x14ac:dyDescent="0.3">
      <c r="E5375" s="162"/>
      <c r="F5375" s="1"/>
      <c r="G5375" s="163"/>
      <c r="H5375" s="1"/>
      <c r="I5375" s="3"/>
      <c r="J5375" s="163"/>
    </row>
    <row r="5376" spans="5:10" x14ac:dyDescent="0.3">
      <c r="E5376" s="162"/>
      <c r="F5376" s="1"/>
      <c r="G5376" s="163"/>
      <c r="H5376" s="1"/>
      <c r="I5376" s="3"/>
      <c r="J5376" s="163"/>
    </row>
    <row r="5377" spans="5:10" x14ac:dyDescent="0.3">
      <c r="E5377" s="162"/>
      <c r="F5377" s="1"/>
      <c r="G5377" s="163"/>
      <c r="H5377" s="1"/>
      <c r="I5377" s="3"/>
      <c r="J5377" s="163"/>
    </row>
    <row r="5378" spans="5:10" x14ac:dyDescent="0.3">
      <c r="E5378" s="162"/>
      <c r="F5378" s="1"/>
      <c r="G5378" s="163"/>
      <c r="H5378" s="1"/>
      <c r="I5378" s="3"/>
      <c r="J5378" s="163"/>
    </row>
    <row r="5379" spans="5:10" x14ac:dyDescent="0.3">
      <c r="E5379" s="162"/>
      <c r="F5379" s="1"/>
      <c r="G5379" s="163"/>
      <c r="H5379" s="1"/>
      <c r="I5379" s="3"/>
      <c r="J5379" s="163"/>
    </row>
    <row r="5380" spans="5:10" x14ac:dyDescent="0.3">
      <c r="E5380" s="162"/>
      <c r="F5380" s="1"/>
      <c r="G5380" s="163"/>
      <c r="H5380" s="1"/>
      <c r="I5380" s="3"/>
      <c r="J5380" s="163"/>
    </row>
    <row r="5381" spans="5:10" x14ac:dyDescent="0.3">
      <c r="E5381" s="162"/>
      <c r="F5381" s="1"/>
      <c r="G5381" s="163"/>
      <c r="H5381" s="1"/>
      <c r="I5381" s="3"/>
      <c r="J5381" s="163"/>
    </row>
    <row r="5382" spans="5:10" x14ac:dyDescent="0.3">
      <c r="E5382" s="162"/>
      <c r="F5382" s="1"/>
      <c r="G5382" s="163"/>
      <c r="H5382" s="1"/>
      <c r="I5382" s="3"/>
      <c r="J5382" s="163"/>
    </row>
    <row r="5383" spans="5:10" x14ac:dyDescent="0.3">
      <c r="E5383" s="162"/>
      <c r="F5383" s="1"/>
      <c r="G5383" s="163"/>
      <c r="H5383" s="1"/>
      <c r="I5383" s="3"/>
      <c r="J5383" s="163"/>
    </row>
    <row r="5384" spans="5:10" x14ac:dyDescent="0.3">
      <c r="E5384" s="162"/>
      <c r="F5384" s="1"/>
      <c r="G5384" s="163"/>
      <c r="H5384" s="1"/>
      <c r="I5384" s="3"/>
      <c r="J5384" s="163"/>
    </row>
    <row r="5385" spans="5:10" x14ac:dyDescent="0.3">
      <c r="E5385" s="162"/>
      <c r="F5385" s="1"/>
      <c r="G5385" s="163"/>
      <c r="H5385" s="1"/>
      <c r="I5385" s="3"/>
      <c r="J5385" s="163"/>
    </row>
    <row r="5386" spans="5:10" x14ac:dyDescent="0.3">
      <c r="E5386" s="162"/>
      <c r="F5386" s="1"/>
      <c r="G5386" s="163"/>
      <c r="H5386" s="1"/>
      <c r="I5386" s="3"/>
      <c r="J5386" s="163"/>
    </row>
    <row r="5387" spans="5:10" x14ac:dyDescent="0.3">
      <c r="E5387" s="162"/>
      <c r="F5387" s="1"/>
      <c r="G5387" s="163"/>
      <c r="H5387" s="1"/>
      <c r="I5387" s="3"/>
      <c r="J5387" s="163"/>
    </row>
    <row r="5388" spans="5:10" x14ac:dyDescent="0.3">
      <c r="E5388" s="162"/>
      <c r="F5388" s="1"/>
      <c r="G5388" s="163"/>
      <c r="H5388" s="1"/>
      <c r="I5388" s="3"/>
      <c r="J5388" s="163"/>
    </row>
    <row r="5389" spans="5:10" x14ac:dyDescent="0.3">
      <c r="E5389" s="162"/>
      <c r="F5389" s="1"/>
      <c r="G5389" s="163"/>
      <c r="H5389" s="1"/>
      <c r="I5389" s="3"/>
      <c r="J5389" s="163"/>
    </row>
    <row r="5390" spans="5:10" x14ac:dyDescent="0.3">
      <c r="E5390" s="162"/>
      <c r="F5390" s="1"/>
      <c r="G5390" s="163"/>
      <c r="H5390" s="1"/>
      <c r="I5390" s="3"/>
      <c r="J5390" s="163"/>
    </row>
    <row r="5391" spans="5:10" x14ac:dyDescent="0.3">
      <c r="E5391" s="162"/>
      <c r="F5391" s="1"/>
      <c r="G5391" s="163"/>
      <c r="H5391" s="1"/>
      <c r="I5391" s="3"/>
      <c r="J5391" s="163"/>
    </row>
    <row r="5392" spans="5:10" x14ac:dyDescent="0.3">
      <c r="E5392" s="162"/>
      <c r="F5392" s="1"/>
      <c r="G5392" s="163"/>
      <c r="H5392" s="1"/>
      <c r="I5392" s="3"/>
      <c r="J5392" s="163"/>
    </row>
    <row r="5393" spans="5:10" x14ac:dyDescent="0.3">
      <c r="E5393" s="162"/>
      <c r="F5393" s="1"/>
      <c r="G5393" s="163"/>
      <c r="H5393" s="1"/>
      <c r="I5393" s="3"/>
      <c r="J5393" s="163"/>
    </row>
    <row r="5394" spans="5:10" x14ac:dyDescent="0.3">
      <c r="E5394" s="162"/>
      <c r="F5394" s="1"/>
      <c r="G5394" s="163"/>
      <c r="H5394" s="1"/>
      <c r="I5394" s="3"/>
      <c r="J5394" s="163"/>
    </row>
    <row r="5395" spans="5:10" x14ac:dyDescent="0.3">
      <c r="E5395" s="162"/>
      <c r="F5395" s="1"/>
      <c r="G5395" s="163"/>
      <c r="H5395" s="1"/>
      <c r="I5395" s="3"/>
      <c r="J5395" s="163"/>
    </row>
    <row r="5396" spans="5:10" x14ac:dyDescent="0.3">
      <c r="E5396" s="162"/>
      <c r="F5396" s="1"/>
      <c r="G5396" s="163"/>
      <c r="H5396" s="1"/>
      <c r="I5396" s="3"/>
      <c r="J5396" s="163"/>
    </row>
    <row r="5397" spans="5:10" x14ac:dyDescent="0.3">
      <c r="E5397" s="162"/>
      <c r="F5397" s="1"/>
      <c r="G5397" s="163"/>
      <c r="H5397" s="1"/>
      <c r="I5397" s="3"/>
      <c r="J5397" s="163"/>
    </row>
    <row r="5398" spans="5:10" x14ac:dyDescent="0.3">
      <c r="E5398" s="162"/>
      <c r="F5398" s="1"/>
      <c r="G5398" s="163"/>
      <c r="H5398" s="1"/>
      <c r="I5398" s="3"/>
      <c r="J5398" s="163"/>
    </row>
    <row r="5399" spans="5:10" x14ac:dyDescent="0.3">
      <c r="E5399" s="162"/>
      <c r="F5399" s="1"/>
      <c r="G5399" s="163"/>
      <c r="H5399" s="1"/>
      <c r="I5399" s="3"/>
      <c r="J5399" s="163"/>
    </row>
    <row r="5400" spans="5:10" x14ac:dyDescent="0.3">
      <c r="E5400" s="162"/>
      <c r="F5400" s="1"/>
      <c r="G5400" s="163"/>
      <c r="H5400" s="1"/>
      <c r="I5400" s="3"/>
      <c r="J5400" s="163"/>
    </row>
    <row r="5401" spans="5:10" x14ac:dyDescent="0.3">
      <c r="E5401" s="162"/>
      <c r="F5401" s="1"/>
      <c r="G5401" s="163"/>
      <c r="H5401" s="1"/>
      <c r="I5401" s="3"/>
      <c r="J5401" s="163"/>
    </row>
    <row r="5402" spans="5:10" x14ac:dyDescent="0.3">
      <c r="E5402" s="162"/>
      <c r="F5402" s="1"/>
      <c r="G5402" s="163"/>
      <c r="H5402" s="1"/>
      <c r="I5402" s="3"/>
      <c r="J5402" s="163"/>
    </row>
    <row r="5403" spans="5:10" x14ac:dyDescent="0.3">
      <c r="E5403" s="162"/>
      <c r="F5403" s="1"/>
      <c r="G5403" s="163"/>
      <c r="H5403" s="1"/>
      <c r="I5403" s="3"/>
      <c r="J5403" s="163"/>
    </row>
    <row r="5404" spans="5:10" x14ac:dyDescent="0.3">
      <c r="E5404" s="162"/>
      <c r="F5404" s="1"/>
      <c r="G5404" s="163"/>
      <c r="H5404" s="1"/>
      <c r="I5404" s="3"/>
      <c r="J5404" s="163"/>
    </row>
    <row r="5405" spans="5:10" x14ac:dyDescent="0.3">
      <c r="E5405" s="162"/>
      <c r="F5405" s="1"/>
      <c r="G5405" s="163"/>
      <c r="H5405" s="1"/>
      <c r="I5405" s="3"/>
      <c r="J5405" s="163"/>
    </row>
    <row r="5406" spans="5:10" x14ac:dyDescent="0.3">
      <c r="E5406" s="162"/>
      <c r="F5406" s="1"/>
      <c r="G5406" s="163"/>
      <c r="H5406" s="1"/>
      <c r="I5406" s="3"/>
      <c r="J5406" s="163"/>
    </row>
    <row r="5407" spans="5:10" x14ac:dyDescent="0.3">
      <c r="E5407" s="162"/>
      <c r="F5407" s="1"/>
      <c r="G5407" s="163"/>
      <c r="H5407" s="1"/>
      <c r="I5407" s="3"/>
      <c r="J5407" s="163"/>
    </row>
    <row r="5408" spans="5:10" x14ac:dyDescent="0.3">
      <c r="E5408" s="162"/>
      <c r="F5408" s="1"/>
      <c r="G5408" s="163"/>
      <c r="H5408" s="1"/>
      <c r="I5408" s="3"/>
      <c r="J5408" s="163"/>
    </row>
    <row r="5409" spans="5:10" x14ac:dyDescent="0.3">
      <c r="E5409" s="162"/>
      <c r="F5409" s="1"/>
      <c r="G5409" s="163"/>
      <c r="H5409" s="1"/>
      <c r="I5409" s="3"/>
      <c r="J5409" s="163"/>
    </row>
    <row r="5410" spans="5:10" x14ac:dyDescent="0.3">
      <c r="E5410" s="162"/>
      <c r="F5410" s="1"/>
      <c r="G5410" s="163"/>
      <c r="H5410" s="1"/>
      <c r="I5410" s="3"/>
      <c r="J5410" s="163"/>
    </row>
    <row r="5411" spans="5:10" x14ac:dyDescent="0.3">
      <c r="E5411" s="162"/>
      <c r="F5411" s="1"/>
      <c r="G5411" s="163"/>
      <c r="H5411" s="1"/>
      <c r="I5411" s="3"/>
      <c r="J5411" s="163"/>
    </row>
    <row r="5412" spans="5:10" x14ac:dyDescent="0.3">
      <c r="E5412" s="162"/>
      <c r="F5412" s="1"/>
      <c r="G5412" s="163"/>
      <c r="H5412" s="1"/>
      <c r="I5412" s="3"/>
      <c r="J5412" s="163"/>
    </row>
    <row r="5413" spans="5:10" x14ac:dyDescent="0.3">
      <c r="E5413" s="162"/>
      <c r="F5413" s="1"/>
      <c r="G5413" s="163"/>
      <c r="H5413" s="1"/>
      <c r="I5413" s="3"/>
      <c r="J5413" s="163"/>
    </row>
    <row r="5414" spans="5:10" x14ac:dyDescent="0.3">
      <c r="E5414" s="162"/>
      <c r="F5414" s="1"/>
      <c r="G5414" s="163"/>
      <c r="H5414" s="1"/>
      <c r="I5414" s="3"/>
      <c r="J5414" s="163"/>
    </row>
    <row r="5415" spans="5:10" x14ac:dyDescent="0.3">
      <c r="E5415" s="162"/>
      <c r="F5415" s="1"/>
      <c r="G5415" s="163"/>
      <c r="H5415" s="1"/>
      <c r="I5415" s="3"/>
      <c r="J5415" s="163"/>
    </row>
    <row r="5416" spans="5:10" x14ac:dyDescent="0.3">
      <c r="E5416" s="162"/>
      <c r="F5416" s="1"/>
      <c r="G5416" s="163"/>
      <c r="H5416" s="1"/>
      <c r="I5416" s="3"/>
      <c r="J5416" s="163"/>
    </row>
    <row r="5417" spans="5:10" x14ac:dyDescent="0.3">
      <c r="E5417" s="162"/>
      <c r="F5417" s="1"/>
      <c r="G5417" s="163"/>
      <c r="H5417" s="1"/>
      <c r="I5417" s="3"/>
      <c r="J5417" s="163"/>
    </row>
    <row r="5418" spans="5:10" x14ac:dyDescent="0.3">
      <c r="E5418" s="162"/>
      <c r="F5418" s="1"/>
      <c r="G5418" s="163"/>
      <c r="H5418" s="1"/>
      <c r="I5418" s="3"/>
      <c r="J5418" s="163"/>
    </row>
    <row r="5419" spans="5:10" x14ac:dyDescent="0.3">
      <c r="E5419" s="162"/>
      <c r="F5419" s="1"/>
      <c r="G5419" s="163"/>
      <c r="H5419" s="1"/>
      <c r="I5419" s="3"/>
      <c r="J5419" s="163"/>
    </row>
    <row r="5420" spans="5:10" x14ac:dyDescent="0.3">
      <c r="E5420" s="162"/>
      <c r="F5420" s="1"/>
      <c r="G5420" s="163"/>
      <c r="H5420" s="1"/>
      <c r="I5420" s="3"/>
      <c r="J5420" s="163"/>
    </row>
    <row r="5421" spans="5:10" x14ac:dyDescent="0.3">
      <c r="E5421" s="162"/>
      <c r="F5421" s="1"/>
      <c r="G5421" s="163"/>
      <c r="H5421" s="1"/>
      <c r="I5421" s="3"/>
      <c r="J5421" s="163"/>
    </row>
    <row r="5422" spans="5:10" x14ac:dyDescent="0.3">
      <c r="E5422" s="162"/>
      <c r="F5422" s="1"/>
      <c r="G5422" s="163"/>
      <c r="H5422" s="1"/>
      <c r="I5422" s="3"/>
      <c r="J5422" s="163"/>
    </row>
    <row r="5423" spans="5:10" x14ac:dyDescent="0.3">
      <c r="E5423" s="162"/>
      <c r="F5423" s="1"/>
      <c r="G5423" s="163"/>
      <c r="H5423" s="1"/>
      <c r="I5423" s="3"/>
      <c r="J5423" s="163"/>
    </row>
    <row r="5424" spans="5:10" x14ac:dyDescent="0.3">
      <c r="E5424" s="162"/>
      <c r="F5424" s="1"/>
      <c r="G5424" s="163"/>
      <c r="H5424" s="1"/>
      <c r="I5424" s="3"/>
      <c r="J5424" s="163"/>
    </row>
    <row r="5425" spans="5:10" x14ac:dyDescent="0.3">
      <c r="E5425" s="162"/>
      <c r="F5425" s="1"/>
      <c r="G5425" s="163"/>
      <c r="H5425" s="1"/>
      <c r="I5425" s="3"/>
      <c r="J5425" s="163"/>
    </row>
    <row r="5426" spans="5:10" x14ac:dyDescent="0.3">
      <c r="E5426" s="162"/>
      <c r="F5426" s="1"/>
      <c r="G5426" s="163"/>
      <c r="H5426" s="1"/>
      <c r="I5426" s="3"/>
      <c r="J5426" s="163"/>
    </row>
    <row r="5427" spans="5:10" x14ac:dyDescent="0.3">
      <c r="E5427" s="162"/>
      <c r="F5427" s="1"/>
      <c r="G5427" s="163"/>
      <c r="H5427" s="1"/>
      <c r="I5427" s="3"/>
      <c r="J5427" s="163"/>
    </row>
    <row r="5428" spans="5:10" x14ac:dyDescent="0.3">
      <c r="E5428" s="162"/>
      <c r="F5428" s="1"/>
      <c r="G5428" s="163"/>
      <c r="H5428" s="1"/>
      <c r="I5428" s="3"/>
      <c r="J5428" s="163"/>
    </row>
    <row r="5429" spans="5:10" x14ac:dyDescent="0.3">
      <c r="E5429" s="162"/>
      <c r="F5429" s="1"/>
      <c r="G5429" s="163"/>
      <c r="H5429" s="1"/>
      <c r="I5429" s="3"/>
      <c r="J5429" s="163"/>
    </row>
    <row r="5430" spans="5:10" x14ac:dyDescent="0.3">
      <c r="E5430" s="162"/>
      <c r="F5430" s="1"/>
      <c r="G5430" s="163"/>
      <c r="H5430" s="1"/>
      <c r="I5430" s="3"/>
      <c r="J5430" s="163"/>
    </row>
    <row r="5431" spans="5:10" x14ac:dyDescent="0.3">
      <c r="E5431" s="162"/>
      <c r="F5431" s="1"/>
      <c r="G5431" s="163"/>
      <c r="H5431" s="1"/>
      <c r="I5431" s="3"/>
      <c r="J5431" s="163"/>
    </row>
    <row r="5432" spans="5:10" x14ac:dyDescent="0.3">
      <c r="E5432" s="162"/>
      <c r="F5432" s="1"/>
      <c r="G5432" s="163"/>
      <c r="H5432" s="1"/>
      <c r="I5432" s="3"/>
      <c r="J5432" s="163"/>
    </row>
    <row r="5433" spans="5:10" x14ac:dyDescent="0.3">
      <c r="E5433" s="162"/>
      <c r="F5433" s="1"/>
      <c r="G5433" s="163"/>
      <c r="H5433" s="1"/>
      <c r="I5433" s="3"/>
      <c r="J5433" s="163"/>
    </row>
    <row r="5434" spans="5:10" x14ac:dyDescent="0.3">
      <c r="E5434" s="162"/>
      <c r="F5434" s="1"/>
      <c r="G5434" s="163"/>
      <c r="H5434" s="1"/>
      <c r="I5434" s="3"/>
      <c r="J5434" s="163"/>
    </row>
    <row r="5435" spans="5:10" x14ac:dyDescent="0.3">
      <c r="E5435" s="162"/>
      <c r="F5435" s="1"/>
      <c r="G5435" s="163"/>
      <c r="H5435" s="1"/>
      <c r="I5435" s="3"/>
      <c r="J5435" s="163"/>
    </row>
    <row r="5436" spans="5:10" x14ac:dyDescent="0.3">
      <c r="E5436" s="162"/>
      <c r="F5436" s="1"/>
      <c r="G5436" s="163"/>
      <c r="H5436" s="1"/>
      <c r="I5436" s="3"/>
      <c r="J5436" s="163"/>
    </row>
    <row r="5437" spans="5:10" x14ac:dyDescent="0.3">
      <c r="E5437" s="162"/>
      <c r="F5437" s="1"/>
      <c r="G5437" s="163"/>
      <c r="H5437" s="1"/>
      <c r="I5437" s="3"/>
      <c r="J5437" s="163"/>
    </row>
    <row r="5438" spans="5:10" x14ac:dyDescent="0.3">
      <c r="E5438" s="162"/>
      <c r="F5438" s="1"/>
      <c r="G5438" s="163"/>
      <c r="H5438" s="1"/>
      <c r="I5438" s="3"/>
      <c r="J5438" s="163"/>
    </row>
    <row r="5439" spans="5:10" x14ac:dyDescent="0.3">
      <c r="E5439" s="162"/>
      <c r="F5439" s="1"/>
      <c r="G5439" s="163"/>
      <c r="H5439" s="1"/>
      <c r="I5439" s="3"/>
      <c r="J5439" s="163"/>
    </row>
    <row r="5440" spans="5:10" x14ac:dyDescent="0.3">
      <c r="E5440" s="162"/>
      <c r="F5440" s="1"/>
      <c r="G5440" s="163"/>
      <c r="H5440" s="1"/>
      <c r="I5440" s="3"/>
      <c r="J5440" s="163"/>
    </row>
    <row r="5441" spans="5:10" x14ac:dyDescent="0.3">
      <c r="E5441" s="162"/>
      <c r="F5441" s="1"/>
      <c r="G5441" s="163"/>
      <c r="H5441" s="1"/>
      <c r="I5441" s="3"/>
      <c r="J5441" s="163"/>
    </row>
    <row r="5442" spans="5:10" x14ac:dyDescent="0.3">
      <c r="E5442" s="162"/>
      <c r="F5442" s="1"/>
      <c r="G5442" s="163"/>
      <c r="H5442" s="1"/>
      <c r="I5442" s="3"/>
      <c r="J5442" s="163"/>
    </row>
    <row r="5443" spans="5:10" x14ac:dyDescent="0.3">
      <c r="E5443" s="162"/>
      <c r="F5443" s="1"/>
      <c r="G5443" s="163"/>
      <c r="H5443" s="1"/>
      <c r="I5443" s="3"/>
      <c r="J5443" s="163"/>
    </row>
    <row r="5444" spans="5:10" x14ac:dyDescent="0.3">
      <c r="E5444" s="162"/>
      <c r="F5444" s="1"/>
      <c r="G5444" s="163"/>
      <c r="H5444" s="1"/>
      <c r="I5444" s="3"/>
      <c r="J5444" s="163"/>
    </row>
    <row r="5445" spans="5:10" x14ac:dyDescent="0.3">
      <c r="E5445" s="162"/>
      <c r="F5445" s="1"/>
      <c r="G5445" s="163"/>
      <c r="H5445" s="1"/>
      <c r="I5445" s="3"/>
      <c r="J5445" s="163"/>
    </row>
    <row r="5446" spans="5:10" x14ac:dyDescent="0.3">
      <c r="E5446" s="162"/>
      <c r="F5446" s="1"/>
      <c r="G5446" s="163"/>
      <c r="H5446" s="1"/>
      <c r="I5446" s="3"/>
      <c r="J5446" s="163"/>
    </row>
    <row r="5447" spans="5:10" x14ac:dyDescent="0.3">
      <c r="E5447" s="162"/>
      <c r="F5447" s="1"/>
      <c r="G5447" s="163"/>
      <c r="H5447" s="1"/>
      <c r="I5447" s="3"/>
      <c r="J5447" s="163"/>
    </row>
    <row r="5448" spans="5:10" x14ac:dyDescent="0.3">
      <c r="E5448" s="162"/>
      <c r="F5448" s="1"/>
      <c r="G5448" s="163"/>
      <c r="H5448" s="1"/>
      <c r="I5448" s="3"/>
      <c r="J5448" s="163"/>
    </row>
    <row r="5449" spans="5:10" x14ac:dyDescent="0.3">
      <c r="E5449" s="162"/>
      <c r="F5449" s="1"/>
      <c r="G5449" s="163"/>
      <c r="H5449" s="1"/>
      <c r="I5449" s="3"/>
      <c r="J5449" s="163"/>
    </row>
    <row r="5450" spans="5:10" x14ac:dyDescent="0.3">
      <c r="E5450" s="162"/>
      <c r="F5450" s="1"/>
      <c r="G5450" s="163"/>
      <c r="H5450" s="1"/>
      <c r="I5450" s="3"/>
      <c r="J5450" s="163"/>
    </row>
    <row r="5451" spans="5:10" x14ac:dyDescent="0.3">
      <c r="E5451" s="162"/>
      <c r="F5451" s="1"/>
      <c r="G5451" s="163"/>
      <c r="H5451" s="1"/>
      <c r="I5451" s="3"/>
      <c r="J5451" s="163"/>
    </row>
    <row r="5452" spans="5:10" x14ac:dyDescent="0.3">
      <c r="E5452" s="162"/>
      <c r="F5452" s="1"/>
      <c r="G5452" s="163"/>
      <c r="H5452" s="1"/>
      <c r="I5452" s="3"/>
      <c r="J5452" s="163"/>
    </row>
    <row r="5453" spans="5:10" x14ac:dyDescent="0.3">
      <c r="E5453" s="162"/>
      <c r="F5453" s="1"/>
      <c r="G5453" s="163"/>
      <c r="H5453" s="1"/>
      <c r="I5453" s="3"/>
      <c r="J5453" s="163"/>
    </row>
    <row r="5454" spans="5:10" x14ac:dyDescent="0.3">
      <c r="E5454" s="162"/>
      <c r="F5454" s="1"/>
      <c r="G5454" s="163"/>
      <c r="H5454" s="1"/>
      <c r="I5454" s="3"/>
      <c r="J5454" s="163"/>
    </row>
    <row r="5455" spans="5:10" x14ac:dyDescent="0.3">
      <c r="E5455" s="162"/>
      <c r="F5455" s="1"/>
      <c r="G5455" s="163"/>
      <c r="H5455" s="1"/>
      <c r="I5455" s="3"/>
      <c r="J5455" s="163"/>
    </row>
    <row r="5456" spans="5:10" x14ac:dyDescent="0.3">
      <c r="E5456" s="162"/>
      <c r="F5456" s="1"/>
      <c r="G5456" s="163"/>
      <c r="H5456" s="1"/>
      <c r="I5456" s="3"/>
      <c r="J5456" s="163"/>
    </row>
    <row r="5457" spans="5:10" x14ac:dyDescent="0.3">
      <c r="E5457" s="162"/>
      <c r="F5457" s="1"/>
      <c r="G5457" s="163"/>
      <c r="H5457" s="1"/>
      <c r="I5457" s="3"/>
      <c r="J5457" s="163"/>
    </row>
    <row r="5458" spans="5:10" x14ac:dyDescent="0.3">
      <c r="E5458" s="162"/>
      <c r="F5458" s="1"/>
      <c r="G5458" s="163"/>
      <c r="H5458" s="1"/>
      <c r="I5458" s="3"/>
      <c r="J5458" s="163"/>
    </row>
    <row r="5459" spans="5:10" x14ac:dyDescent="0.3">
      <c r="E5459" s="162"/>
      <c r="F5459" s="1"/>
      <c r="G5459" s="163"/>
      <c r="H5459" s="1"/>
      <c r="I5459" s="3"/>
      <c r="J5459" s="163"/>
    </row>
    <row r="5460" spans="5:10" x14ac:dyDescent="0.3">
      <c r="E5460" s="162"/>
      <c r="F5460" s="1"/>
      <c r="G5460" s="163"/>
      <c r="H5460" s="1"/>
      <c r="I5460" s="3"/>
      <c r="J5460" s="163"/>
    </row>
    <row r="5461" spans="5:10" x14ac:dyDescent="0.3">
      <c r="E5461" s="162"/>
      <c r="F5461" s="1"/>
      <c r="G5461" s="163"/>
      <c r="H5461" s="1"/>
      <c r="I5461" s="3"/>
      <c r="J5461" s="163"/>
    </row>
    <row r="5462" spans="5:10" x14ac:dyDescent="0.3">
      <c r="E5462" s="162"/>
      <c r="F5462" s="1"/>
      <c r="G5462" s="163"/>
      <c r="H5462" s="1"/>
      <c r="I5462" s="3"/>
      <c r="J5462" s="163"/>
    </row>
    <row r="5463" spans="5:10" x14ac:dyDescent="0.3">
      <c r="E5463" s="162"/>
      <c r="F5463" s="1"/>
      <c r="G5463" s="163"/>
      <c r="H5463" s="1"/>
      <c r="I5463" s="3"/>
      <c r="J5463" s="163"/>
    </row>
    <row r="5464" spans="5:10" x14ac:dyDescent="0.3">
      <c r="E5464" s="162"/>
      <c r="F5464" s="1"/>
      <c r="G5464" s="163"/>
      <c r="H5464" s="1"/>
      <c r="I5464" s="3"/>
      <c r="J5464" s="163"/>
    </row>
    <row r="5465" spans="5:10" x14ac:dyDescent="0.3">
      <c r="E5465" s="162"/>
      <c r="F5465" s="1"/>
      <c r="G5465" s="163"/>
      <c r="H5465" s="1"/>
      <c r="I5465" s="3"/>
      <c r="J5465" s="163"/>
    </row>
    <row r="5466" spans="5:10" x14ac:dyDescent="0.3">
      <c r="E5466" s="162"/>
      <c r="F5466" s="1"/>
      <c r="G5466" s="163"/>
      <c r="H5466" s="1"/>
      <c r="I5466" s="3"/>
      <c r="J5466" s="163"/>
    </row>
    <row r="5467" spans="5:10" x14ac:dyDescent="0.3">
      <c r="E5467" s="162"/>
      <c r="F5467" s="1"/>
      <c r="G5467" s="163"/>
      <c r="H5467" s="1"/>
      <c r="I5467" s="3"/>
      <c r="J5467" s="163"/>
    </row>
    <row r="5468" spans="5:10" x14ac:dyDescent="0.3">
      <c r="E5468" s="162"/>
      <c r="F5468" s="1"/>
      <c r="G5468" s="163"/>
      <c r="H5468" s="1"/>
      <c r="I5468" s="3"/>
      <c r="J5468" s="163"/>
    </row>
    <row r="5469" spans="5:10" x14ac:dyDescent="0.3">
      <c r="E5469" s="162"/>
      <c r="F5469" s="1"/>
      <c r="G5469" s="163"/>
      <c r="H5469" s="1"/>
      <c r="I5469" s="3"/>
      <c r="J5469" s="163"/>
    </row>
    <row r="5470" spans="5:10" x14ac:dyDescent="0.3">
      <c r="E5470" s="162"/>
      <c r="F5470" s="1"/>
      <c r="G5470" s="163"/>
      <c r="H5470" s="1"/>
      <c r="I5470" s="3"/>
      <c r="J5470" s="163"/>
    </row>
    <row r="5471" spans="5:10" x14ac:dyDescent="0.3">
      <c r="E5471" s="162"/>
      <c r="F5471" s="1"/>
      <c r="G5471" s="163"/>
      <c r="H5471" s="1"/>
      <c r="I5471" s="3"/>
      <c r="J5471" s="163"/>
    </row>
    <row r="5472" spans="5:10" x14ac:dyDescent="0.3">
      <c r="E5472" s="162"/>
      <c r="F5472" s="1"/>
      <c r="G5472" s="163"/>
      <c r="H5472" s="1"/>
      <c r="I5472" s="3"/>
      <c r="J5472" s="163"/>
    </row>
    <row r="5473" spans="5:10" x14ac:dyDescent="0.3">
      <c r="E5473" s="162"/>
      <c r="F5473" s="1"/>
      <c r="G5473" s="163"/>
      <c r="H5473" s="1"/>
      <c r="I5473" s="3"/>
      <c r="J5473" s="163"/>
    </row>
    <row r="5474" spans="5:10" x14ac:dyDescent="0.3">
      <c r="E5474" s="162"/>
      <c r="F5474" s="1"/>
      <c r="G5474" s="163"/>
      <c r="H5474" s="1"/>
      <c r="I5474" s="3"/>
      <c r="J5474" s="163"/>
    </row>
    <row r="5475" spans="5:10" x14ac:dyDescent="0.3">
      <c r="E5475" s="162"/>
      <c r="F5475" s="1"/>
      <c r="G5475" s="163"/>
      <c r="H5475" s="1"/>
      <c r="I5475" s="3"/>
      <c r="J5475" s="163"/>
    </row>
    <row r="5476" spans="5:10" x14ac:dyDescent="0.3">
      <c r="E5476" s="162"/>
      <c r="F5476" s="1"/>
      <c r="G5476" s="163"/>
      <c r="H5476" s="1"/>
      <c r="I5476" s="3"/>
      <c r="J5476" s="163"/>
    </row>
    <row r="5477" spans="5:10" x14ac:dyDescent="0.3">
      <c r="E5477" s="162"/>
      <c r="F5477" s="1"/>
      <c r="G5477" s="163"/>
      <c r="H5477" s="1"/>
      <c r="I5477" s="3"/>
      <c r="J5477" s="163"/>
    </row>
    <row r="5478" spans="5:10" x14ac:dyDescent="0.3">
      <c r="E5478" s="162"/>
      <c r="F5478" s="1"/>
      <c r="G5478" s="163"/>
      <c r="H5478" s="1"/>
      <c r="I5478" s="3"/>
      <c r="J5478" s="163"/>
    </row>
    <row r="5479" spans="5:10" x14ac:dyDescent="0.3">
      <c r="E5479" s="162"/>
      <c r="F5479" s="1"/>
      <c r="G5479" s="163"/>
      <c r="H5479" s="1"/>
      <c r="I5479" s="3"/>
      <c r="J5479" s="163"/>
    </row>
    <row r="5480" spans="5:10" x14ac:dyDescent="0.3">
      <c r="E5480" s="162"/>
      <c r="F5480" s="1"/>
      <c r="G5480" s="163"/>
      <c r="H5480" s="1"/>
      <c r="I5480" s="3"/>
      <c r="J5480" s="163"/>
    </row>
    <row r="5481" spans="5:10" x14ac:dyDescent="0.3">
      <c r="E5481" s="162"/>
      <c r="F5481" s="1"/>
      <c r="G5481" s="163"/>
      <c r="H5481" s="1"/>
      <c r="I5481" s="3"/>
      <c r="J5481" s="163"/>
    </row>
    <row r="5482" spans="5:10" x14ac:dyDescent="0.3">
      <c r="E5482" s="162"/>
      <c r="F5482" s="1"/>
      <c r="G5482" s="163"/>
      <c r="H5482" s="1"/>
      <c r="I5482" s="3"/>
      <c r="J5482" s="163"/>
    </row>
    <row r="5483" spans="5:10" x14ac:dyDescent="0.3">
      <c r="E5483" s="162"/>
      <c r="F5483" s="1"/>
      <c r="G5483" s="163"/>
      <c r="H5483" s="1"/>
      <c r="I5483" s="3"/>
      <c r="J5483" s="163"/>
    </row>
    <row r="5484" spans="5:10" x14ac:dyDescent="0.3">
      <c r="E5484" s="162"/>
      <c r="F5484" s="1"/>
      <c r="G5484" s="163"/>
      <c r="H5484" s="1"/>
      <c r="I5484" s="3"/>
      <c r="J5484" s="163"/>
    </row>
    <row r="5485" spans="5:10" x14ac:dyDescent="0.3">
      <c r="E5485" s="162"/>
      <c r="F5485" s="1"/>
      <c r="G5485" s="163"/>
      <c r="H5485" s="1"/>
      <c r="I5485" s="3"/>
      <c r="J5485" s="163"/>
    </row>
    <row r="5486" spans="5:10" x14ac:dyDescent="0.3">
      <c r="E5486" s="162"/>
      <c r="F5486" s="1"/>
      <c r="G5486" s="163"/>
      <c r="H5486" s="1"/>
      <c r="I5486" s="3"/>
      <c r="J5486" s="163"/>
    </row>
    <row r="5487" spans="5:10" x14ac:dyDescent="0.3">
      <c r="E5487" s="162"/>
      <c r="F5487" s="1"/>
      <c r="G5487" s="163"/>
      <c r="H5487" s="1"/>
      <c r="I5487" s="3"/>
      <c r="J5487" s="163"/>
    </row>
    <row r="5488" spans="5:10" x14ac:dyDescent="0.3">
      <c r="E5488" s="162"/>
      <c r="F5488" s="1"/>
      <c r="G5488" s="163"/>
      <c r="H5488" s="1"/>
      <c r="I5488" s="3"/>
      <c r="J5488" s="163"/>
    </row>
    <row r="5489" spans="5:10" x14ac:dyDescent="0.3">
      <c r="E5489" s="162"/>
      <c r="F5489" s="1"/>
      <c r="G5489" s="163"/>
      <c r="H5489" s="1"/>
      <c r="I5489" s="3"/>
      <c r="J5489" s="163"/>
    </row>
    <row r="5490" spans="5:10" x14ac:dyDescent="0.3">
      <c r="E5490" s="162"/>
      <c r="F5490" s="1"/>
      <c r="G5490" s="163"/>
      <c r="H5490" s="1"/>
      <c r="I5490" s="3"/>
      <c r="J5490" s="163"/>
    </row>
    <row r="5491" spans="5:10" x14ac:dyDescent="0.3">
      <c r="E5491" s="162"/>
      <c r="F5491" s="1"/>
      <c r="G5491" s="163"/>
      <c r="H5491" s="1"/>
      <c r="I5491" s="3"/>
      <c r="J5491" s="163"/>
    </row>
    <row r="5492" spans="5:10" x14ac:dyDescent="0.3">
      <c r="E5492" s="162"/>
      <c r="F5492" s="1"/>
      <c r="G5492" s="163"/>
      <c r="H5492" s="1"/>
      <c r="I5492" s="3"/>
      <c r="J5492" s="163"/>
    </row>
    <row r="5493" spans="5:10" x14ac:dyDescent="0.3">
      <c r="E5493" s="162"/>
      <c r="F5493" s="1"/>
      <c r="G5493" s="163"/>
      <c r="H5493" s="1"/>
      <c r="I5493" s="3"/>
      <c r="J5493" s="163"/>
    </row>
    <row r="5494" spans="5:10" x14ac:dyDescent="0.3">
      <c r="E5494" s="162"/>
      <c r="F5494" s="1"/>
      <c r="G5494" s="163"/>
      <c r="H5494" s="1"/>
      <c r="I5494" s="3"/>
      <c r="J5494" s="163"/>
    </row>
    <row r="5495" spans="5:10" x14ac:dyDescent="0.3">
      <c r="E5495" s="162"/>
      <c r="F5495" s="1"/>
      <c r="G5495" s="163"/>
      <c r="H5495" s="1"/>
      <c r="I5495" s="3"/>
      <c r="J5495" s="163"/>
    </row>
    <row r="5496" spans="5:10" x14ac:dyDescent="0.3">
      <c r="E5496" s="162"/>
      <c r="F5496" s="1"/>
      <c r="G5496" s="163"/>
      <c r="H5496" s="1"/>
      <c r="I5496" s="3"/>
      <c r="J5496" s="163"/>
    </row>
    <row r="5497" spans="5:10" x14ac:dyDescent="0.3">
      <c r="E5497" s="162"/>
      <c r="F5497" s="1"/>
      <c r="G5497" s="163"/>
      <c r="H5497" s="1"/>
      <c r="I5497" s="3"/>
      <c r="J5497" s="163"/>
    </row>
    <row r="5498" spans="5:10" x14ac:dyDescent="0.3">
      <c r="E5498" s="162"/>
      <c r="F5498" s="1"/>
      <c r="G5498" s="163"/>
      <c r="H5498" s="1"/>
      <c r="I5498" s="3"/>
      <c r="J5498" s="163"/>
    </row>
    <row r="5499" spans="5:10" x14ac:dyDescent="0.3">
      <c r="E5499" s="162"/>
      <c r="F5499" s="1"/>
      <c r="G5499" s="163"/>
      <c r="H5499" s="1"/>
      <c r="I5499" s="3"/>
      <c r="J5499" s="163"/>
    </row>
    <row r="5500" spans="5:10" x14ac:dyDescent="0.3">
      <c r="E5500" s="162"/>
      <c r="F5500" s="1"/>
      <c r="G5500" s="163"/>
      <c r="H5500" s="1"/>
      <c r="I5500" s="3"/>
      <c r="J5500" s="163"/>
    </row>
    <row r="5501" spans="5:10" x14ac:dyDescent="0.3">
      <c r="E5501" s="162"/>
      <c r="F5501" s="1"/>
      <c r="G5501" s="163"/>
      <c r="H5501" s="1"/>
      <c r="I5501" s="3"/>
      <c r="J5501" s="163"/>
    </row>
    <row r="5502" spans="5:10" x14ac:dyDescent="0.3">
      <c r="E5502" s="162"/>
      <c r="F5502" s="1"/>
      <c r="G5502" s="163"/>
      <c r="H5502" s="1"/>
      <c r="I5502" s="3"/>
      <c r="J5502" s="163"/>
    </row>
    <row r="5503" spans="5:10" x14ac:dyDescent="0.3">
      <c r="E5503" s="162"/>
      <c r="F5503" s="1"/>
      <c r="G5503" s="163"/>
      <c r="H5503" s="1"/>
      <c r="I5503" s="3"/>
      <c r="J5503" s="163"/>
    </row>
    <row r="5504" spans="5:10" x14ac:dyDescent="0.3">
      <c r="E5504" s="162"/>
      <c r="F5504" s="1"/>
      <c r="G5504" s="163"/>
      <c r="H5504" s="1"/>
      <c r="I5504" s="3"/>
      <c r="J5504" s="163"/>
    </row>
    <row r="5505" spans="5:10" x14ac:dyDescent="0.3">
      <c r="E5505" s="162"/>
      <c r="F5505" s="1"/>
      <c r="G5505" s="163"/>
      <c r="H5505" s="1"/>
      <c r="I5505" s="3"/>
      <c r="J5505" s="163"/>
    </row>
    <row r="5506" spans="5:10" x14ac:dyDescent="0.3">
      <c r="E5506" s="162"/>
      <c r="F5506" s="1"/>
      <c r="G5506" s="163"/>
      <c r="H5506" s="1"/>
      <c r="I5506" s="3"/>
      <c r="J5506" s="163"/>
    </row>
    <row r="5507" spans="5:10" x14ac:dyDescent="0.3">
      <c r="E5507" s="162"/>
      <c r="F5507" s="1"/>
      <c r="G5507" s="163"/>
      <c r="H5507" s="1"/>
      <c r="I5507" s="3"/>
      <c r="J5507" s="163"/>
    </row>
    <row r="5508" spans="5:10" x14ac:dyDescent="0.3">
      <c r="E5508" s="162"/>
      <c r="F5508" s="1"/>
      <c r="G5508" s="163"/>
      <c r="H5508" s="1"/>
      <c r="I5508" s="3"/>
      <c r="J5508" s="163"/>
    </row>
    <row r="5509" spans="5:10" x14ac:dyDescent="0.3">
      <c r="E5509" s="162"/>
      <c r="F5509" s="1"/>
      <c r="G5509" s="163"/>
      <c r="H5509" s="1"/>
      <c r="I5509" s="3"/>
      <c r="J5509" s="163"/>
    </row>
    <row r="5510" spans="5:10" x14ac:dyDescent="0.3">
      <c r="E5510" s="162"/>
      <c r="F5510" s="1"/>
      <c r="G5510" s="163"/>
      <c r="H5510" s="1"/>
      <c r="I5510" s="3"/>
      <c r="J5510" s="163"/>
    </row>
    <row r="5511" spans="5:10" x14ac:dyDescent="0.3">
      <c r="E5511" s="162"/>
      <c r="F5511" s="1"/>
      <c r="G5511" s="163"/>
      <c r="H5511" s="1"/>
      <c r="I5511" s="3"/>
      <c r="J5511" s="163"/>
    </row>
    <row r="5512" spans="5:10" x14ac:dyDescent="0.3">
      <c r="E5512" s="162"/>
      <c r="F5512" s="1"/>
      <c r="G5512" s="163"/>
      <c r="H5512" s="1"/>
      <c r="I5512" s="3"/>
      <c r="J5512" s="163"/>
    </row>
    <row r="5513" spans="5:10" x14ac:dyDescent="0.3">
      <c r="E5513" s="162"/>
      <c r="F5513" s="1"/>
      <c r="G5513" s="163"/>
      <c r="H5513" s="1"/>
      <c r="I5513" s="3"/>
      <c r="J5513" s="163"/>
    </row>
    <row r="5514" spans="5:10" x14ac:dyDescent="0.3">
      <c r="E5514" s="162"/>
      <c r="F5514" s="1"/>
      <c r="G5514" s="163"/>
      <c r="H5514" s="1"/>
      <c r="I5514" s="3"/>
      <c r="J5514" s="163"/>
    </row>
    <row r="5515" spans="5:10" x14ac:dyDescent="0.3">
      <c r="E5515" s="162"/>
      <c r="F5515" s="1"/>
      <c r="G5515" s="163"/>
      <c r="H5515" s="1"/>
      <c r="I5515" s="3"/>
      <c r="J5515" s="163"/>
    </row>
    <row r="5516" spans="5:10" x14ac:dyDescent="0.3">
      <c r="E5516" s="162"/>
      <c r="F5516" s="1"/>
      <c r="G5516" s="163"/>
      <c r="H5516" s="1"/>
      <c r="I5516" s="3"/>
      <c r="J5516" s="163"/>
    </row>
    <row r="5517" spans="5:10" x14ac:dyDescent="0.3">
      <c r="E5517" s="162"/>
      <c r="F5517" s="1"/>
      <c r="G5517" s="163"/>
      <c r="H5517" s="1"/>
      <c r="I5517" s="3"/>
      <c r="J5517" s="163"/>
    </row>
    <row r="5518" spans="5:10" x14ac:dyDescent="0.3">
      <c r="E5518" s="162"/>
      <c r="F5518" s="1"/>
      <c r="G5518" s="163"/>
      <c r="H5518" s="1"/>
      <c r="I5518" s="3"/>
      <c r="J5518" s="163"/>
    </row>
    <row r="5519" spans="5:10" x14ac:dyDescent="0.3">
      <c r="E5519" s="162"/>
      <c r="F5519" s="1"/>
      <c r="G5519" s="163"/>
      <c r="H5519" s="1"/>
      <c r="I5519" s="3"/>
      <c r="J5519" s="163"/>
    </row>
    <row r="5520" spans="5:10" x14ac:dyDescent="0.3">
      <c r="E5520" s="162"/>
      <c r="F5520" s="1"/>
      <c r="G5520" s="163"/>
      <c r="H5520" s="1"/>
      <c r="I5520" s="3"/>
      <c r="J5520" s="163"/>
    </row>
    <row r="5521" spans="5:10" x14ac:dyDescent="0.3">
      <c r="E5521" s="162"/>
      <c r="F5521" s="1"/>
      <c r="G5521" s="163"/>
      <c r="H5521" s="1"/>
      <c r="I5521" s="3"/>
      <c r="J5521" s="163"/>
    </row>
    <row r="5522" spans="5:10" x14ac:dyDescent="0.3">
      <c r="E5522" s="162"/>
      <c r="F5522" s="1"/>
      <c r="G5522" s="163"/>
      <c r="H5522" s="1"/>
      <c r="I5522" s="3"/>
      <c r="J5522" s="163"/>
    </row>
    <row r="5523" spans="5:10" x14ac:dyDescent="0.3">
      <c r="E5523" s="162"/>
      <c r="F5523" s="1"/>
      <c r="G5523" s="163"/>
      <c r="H5523" s="1"/>
      <c r="I5523" s="3"/>
      <c r="J5523" s="163"/>
    </row>
    <row r="5524" spans="5:10" x14ac:dyDescent="0.3">
      <c r="E5524" s="162"/>
      <c r="F5524" s="1"/>
      <c r="G5524" s="163"/>
      <c r="H5524" s="1"/>
      <c r="I5524" s="3"/>
      <c r="J5524" s="163"/>
    </row>
    <row r="5525" spans="5:10" x14ac:dyDescent="0.3">
      <c r="E5525" s="162"/>
      <c r="F5525" s="1"/>
      <c r="G5525" s="163"/>
      <c r="H5525" s="1"/>
      <c r="I5525" s="3"/>
      <c r="J5525" s="163"/>
    </row>
    <row r="5526" spans="5:10" x14ac:dyDescent="0.3">
      <c r="E5526" s="162"/>
      <c r="F5526" s="1"/>
      <c r="G5526" s="163"/>
      <c r="H5526" s="1"/>
      <c r="I5526" s="3"/>
      <c r="J5526" s="163"/>
    </row>
    <row r="5527" spans="5:10" x14ac:dyDescent="0.3">
      <c r="E5527" s="162"/>
      <c r="F5527" s="1"/>
      <c r="G5527" s="163"/>
      <c r="H5527" s="1"/>
      <c r="I5527" s="3"/>
      <c r="J5527" s="163"/>
    </row>
    <row r="5528" spans="5:10" x14ac:dyDescent="0.3">
      <c r="E5528" s="162"/>
      <c r="F5528" s="1"/>
      <c r="G5528" s="163"/>
      <c r="H5528" s="1"/>
      <c r="I5528" s="3"/>
      <c r="J5528" s="163"/>
    </row>
    <row r="5529" spans="5:10" x14ac:dyDescent="0.3">
      <c r="E5529" s="162"/>
      <c r="F5529" s="1"/>
      <c r="G5529" s="163"/>
      <c r="H5529" s="1"/>
      <c r="I5529" s="3"/>
      <c r="J5529" s="163"/>
    </row>
    <row r="5530" spans="5:10" x14ac:dyDescent="0.3">
      <c r="E5530" s="162"/>
      <c r="F5530" s="1"/>
      <c r="G5530" s="163"/>
      <c r="H5530" s="1"/>
      <c r="I5530" s="3"/>
      <c r="J5530" s="163"/>
    </row>
    <row r="5531" spans="5:10" x14ac:dyDescent="0.3">
      <c r="E5531" s="162"/>
      <c r="F5531" s="1"/>
      <c r="G5531" s="163"/>
      <c r="H5531" s="1"/>
      <c r="I5531" s="3"/>
      <c r="J5531" s="163"/>
    </row>
    <row r="5532" spans="5:10" x14ac:dyDescent="0.3">
      <c r="E5532" s="162"/>
      <c r="F5532" s="1"/>
      <c r="G5532" s="163"/>
      <c r="H5532" s="1"/>
      <c r="I5532" s="3"/>
      <c r="J5532" s="163"/>
    </row>
    <row r="5533" spans="5:10" x14ac:dyDescent="0.3">
      <c r="E5533" s="162"/>
      <c r="F5533" s="1"/>
      <c r="G5533" s="163"/>
      <c r="H5533" s="1"/>
      <c r="I5533" s="3"/>
      <c r="J5533" s="163"/>
    </row>
    <row r="5534" spans="5:10" x14ac:dyDescent="0.3">
      <c r="E5534" s="162"/>
      <c r="F5534" s="1"/>
      <c r="G5534" s="163"/>
      <c r="H5534" s="1"/>
      <c r="I5534" s="3"/>
      <c r="J5534" s="163"/>
    </row>
    <row r="5535" spans="5:10" x14ac:dyDescent="0.3">
      <c r="E5535" s="162"/>
      <c r="F5535" s="1"/>
      <c r="G5535" s="163"/>
      <c r="H5535" s="1"/>
      <c r="I5535" s="3"/>
      <c r="J5535" s="163"/>
    </row>
    <row r="5536" spans="5:10" x14ac:dyDescent="0.3">
      <c r="E5536" s="162"/>
      <c r="F5536" s="1"/>
      <c r="G5536" s="163"/>
      <c r="H5536" s="1"/>
      <c r="I5536" s="3"/>
      <c r="J5536" s="163"/>
    </row>
    <row r="5537" spans="5:10" x14ac:dyDescent="0.3">
      <c r="E5537" s="162"/>
      <c r="F5537" s="1"/>
      <c r="G5537" s="163"/>
      <c r="H5537" s="1"/>
      <c r="I5537" s="3"/>
      <c r="J5537" s="163"/>
    </row>
    <row r="5538" spans="5:10" x14ac:dyDescent="0.3">
      <c r="E5538" s="162"/>
      <c r="F5538" s="1"/>
      <c r="G5538" s="163"/>
      <c r="H5538" s="1"/>
      <c r="I5538" s="3"/>
      <c r="J5538" s="163"/>
    </row>
    <row r="5539" spans="5:10" x14ac:dyDescent="0.3">
      <c r="E5539" s="162"/>
      <c r="F5539" s="1"/>
      <c r="G5539" s="163"/>
      <c r="H5539" s="1"/>
      <c r="I5539" s="3"/>
      <c r="J5539" s="163"/>
    </row>
    <row r="5540" spans="5:10" x14ac:dyDescent="0.3">
      <c r="E5540" s="162"/>
      <c r="F5540" s="1"/>
      <c r="G5540" s="163"/>
      <c r="H5540" s="1"/>
      <c r="I5540" s="3"/>
      <c r="J5540" s="163"/>
    </row>
    <row r="5541" spans="5:10" x14ac:dyDescent="0.3">
      <c r="E5541" s="162"/>
      <c r="F5541" s="1"/>
      <c r="G5541" s="163"/>
      <c r="H5541" s="1"/>
      <c r="I5541" s="3"/>
      <c r="J5541" s="163"/>
    </row>
    <row r="5542" spans="5:10" x14ac:dyDescent="0.3">
      <c r="E5542" s="162"/>
      <c r="F5542" s="1"/>
      <c r="G5542" s="163"/>
      <c r="H5542" s="1"/>
      <c r="I5542" s="3"/>
      <c r="J5542" s="163"/>
    </row>
    <row r="5543" spans="5:10" x14ac:dyDescent="0.3">
      <c r="E5543" s="162"/>
      <c r="F5543" s="1"/>
      <c r="G5543" s="163"/>
      <c r="H5543" s="1"/>
      <c r="I5543" s="3"/>
      <c r="J5543" s="163"/>
    </row>
    <row r="5544" spans="5:10" x14ac:dyDescent="0.3">
      <c r="E5544" s="162"/>
      <c r="F5544" s="1"/>
      <c r="G5544" s="163"/>
      <c r="H5544" s="1"/>
      <c r="I5544" s="3"/>
      <c r="J5544" s="163"/>
    </row>
    <row r="5545" spans="5:10" x14ac:dyDescent="0.3">
      <c r="E5545" s="162"/>
      <c r="F5545" s="1"/>
      <c r="G5545" s="163"/>
      <c r="H5545" s="1"/>
      <c r="I5545" s="3"/>
      <c r="J5545" s="163"/>
    </row>
    <row r="5546" spans="5:10" x14ac:dyDescent="0.3">
      <c r="E5546" s="162"/>
      <c r="F5546" s="1"/>
      <c r="G5546" s="163"/>
      <c r="H5546" s="1"/>
      <c r="I5546" s="3"/>
      <c r="J5546" s="163"/>
    </row>
    <row r="5547" spans="5:10" x14ac:dyDescent="0.3">
      <c r="E5547" s="162"/>
      <c r="F5547" s="1"/>
      <c r="G5547" s="163"/>
      <c r="H5547" s="1"/>
      <c r="I5547" s="3"/>
      <c r="J5547" s="163"/>
    </row>
    <row r="5548" spans="5:10" x14ac:dyDescent="0.3">
      <c r="E5548" s="162"/>
      <c r="F5548" s="1"/>
      <c r="G5548" s="163"/>
      <c r="H5548" s="1"/>
      <c r="I5548" s="3"/>
      <c r="J5548" s="163"/>
    </row>
    <row r="5549" spans="5:10" x14ac:dyDescent="0.3">
      <c r="E5549" s="162"/>
      <c r="F5549" s="1"/>
      <c r="G5549" s="163"/>
      <c r="H5549" s="1"/>
      <c r="I5549" s="3"/>
      <c r="J5549" s="163"/>
    </row>
    <row r="5550" spans="5:10" x14ac:dyDescent="0.3">
      <c r="E5550" s="162"/>
      <c r="F5550" s="1"/>
      <c r="G5550" s="163"/>
      <c r="H5550" s="1"/>
      <c r="I5550" s="3"/>
      <c r="J5550" s="163"/>
    </row>
    <row r="5551" spans="5:10" x14ac:dyDescent="0.3">
      <c r="E5551" s="162"/>
      <c r="F5551" s="1"/>
      <c r="G5551" s="163"/>
      <c r="H5551" s="1"/>
      <c r="I5551" s="3"/>
      <c r="J5551" s="163"/>
    </row>
    <row r="5552" spans="5:10" x14ac:dyDescent="0.3">
      <c r="E5552" s="162"/>
      <c r="F5552" s="1"/>
      <c r="G5552" s="163"/>
      <c r="H5552" s="1"/>
      <c r="I5552" s="3"/>
      <c r="J5552" s="163"/>
    </row>
    <row r="5553" spans="5:10" x14ac:dyDescent="0.3">
      <c r="E5553" s="162"/>
      <c r="F5553" s="1"/>
      <c r="G5553" s="163"/>
      <c r="H5553" s="1"/>
      <c r="I5553" s="3"/>
      <c r="J5553" s="163"/>
    </row>
    <row r="5554" spans="5:10" x14ac:dyDescent="0.3">
      <c r="E5554" s="162"/>
      <c r="F5554" s="1"/>
      <c r="G5554" s="163"/>
      <c r="H5554" s="1"/>
      <c r="I5554" s="3"/>
      <c r="J5554" s="163"/>
    </row>
    <row r="5555" spans="5:10" x14ac:dyDescent="0.3">
      <c r="E5555" s="162"/>
      <c r="F5555" s="1"/>
      <c r="G5555" s="163"/>
      <c r="H5555" s="1"/>
      <c r="I5555" s="3"/>
      <c r="J5555" s="163"/>
    </row>
    <row r="5556" spans="5:10" x14ac:dyDescent="0.3">
      <c r="E5556" s="162"/>
      <c r="F5556" s="1"/>
      <c r="G5556" s="163"/>
      <c r="H5556" s="1"/>
      <c r="I5556" s="3"/>
      <c r="J5556" s="163"/>
    </row>
    <row r="5557" spans="5:10" x14ac:dyDescent="0.3">
      <c r="E5557" s="162"/>
      <c r="F5557" s="1"/>
      <c r="G5557" s="163"/>
      <c r="H5557" s="1"/>
      <c r="I5557" s="3"/>
      <c r="J5557" s="163"/>
    </row>
    <row r="5558" spans="5:10" x14ac:dyDescent="0.3">
      <c r="E5558" s="162"/>
      <c r="F5558" s="1"/>
      <c r="G5558" s="163"/>
      <c r="H5558" s="1"/>
      <c r="I5558" s="3"/>
      <c r="J5558" s="163"/>
    </row>
    <row r="5559" spans="5:10" x14ac:dyDescent="0.3">
      <c r="E5559" s="162"/>
      <c r="F5559" s="1"/>
      <c r="G5559" s="163"/>
      <c r="H5559" s="1"/>
      <c r="I5559" s="3"/>
      <c r="J5559" s="163"/>
    </row>
    <row r="5560" spans="5:10" x14ac:dyDescent="0.3">
      <c r="E5560" s="162"/>
      <c r="F5560" s="1"/>
      <c r="G5560" s="163"/>
      <c r="H5560" s="1"/>
      <c r="I5560" s="3"/>
      <c r="J5560" s="163"/>
    </row>
    <row r="5561" spans="5:10" x14ac:dyDescent="0.3">
      <c r="E5561" s="162"/>
      <c r="F5561" s="1"/>
      <c r="G5561" s="163"/>
      <c r="H5561" s="1"/>
      <c r="I5561" s="3"/>
      <c r="J5561" s="163"/>
    </row>
    <row r="5562" spans="5:10" x14ac:dyDescent="0.3">
      <c r="E5562" s="162"/>
      <c r="F5562" s="1"/>
      <c r="G5562" s="163"/>
      <c r="H5562" s="1"/>
      <c r="I5562" s="3"/>
      <c r="J5562" s="163"/>
    </row>
    <row r="5563" spans="5:10" x14ac:dyDescent="0.3">
      <c r="E5563" s="162"/>
      <c r="F5563" s="1"/>
      <c r="G5563" s="163"/>
      <c r="H5563" s="1"/>
      <c r="I5563" s="3"/>
      <c r="J5563" s="163"/>
    </row>
    <row r="5564" spans="5:10" x14ac:dyDescent="0.3">
      <c r="E5564" s="162"/>
      <c r="F5564" s="1"/>
      <c r="G5564" s="163"/>
      <c r="H5564" s="1"/>
      <c r="I5564" s="3"/>
      <c r="J5564" s="163"/>
    </row>
    <row r="5565" spans="5:10" x14ac:dyDescent="0.3">
      <c r="E5565" s="162"/>
      <c r="F5565" s="1"/>
      <c r="G5565" s="163"/>
      <c r="H5565" s="1"/>
      <c r="I5565" s="3"/>
      <c r="J5565" s="163"/>
    </row>
    <row r="5566" spans="5:10" x14ac:dyDescent="0.3">
      <c r="E5566" s="162"/>
      <c r="F5566" s="1"/>
      <c r="G5566" s="163"/>
      <c r="H5566" s="1"/>
      <c r="I5566" s="3"/>
      <c r="J5566" s="163"/>
    </row>
    <row r="5567" spans="5:10" x14ac:dyDescent="0.3">
      <c r="E5567" s="162"/>
      <c r="F5567" s="1"/>
      <c r="G5567" s="163"/>
      <c r="H5567" s="1"/>
      <c r="I5567" s="3"/>
      <c r="J5567" s="163"/>
    </row>
    <row r="5568" spans="5:10" x14ac:dyDescent="0.3">
      <c r="E5568" s="162"/>
      <c r="F5568" s="1"/>
      <c r="G5568" s="163"/>
      <c r="H5568" s="1"/>
      <c r="I5568" s="3"/>
      <c r="J5568" s="163"/>
    </row>
    <row r="5569" spans="5:10" x14ac:dyDescent="0.3">
      <c r="E5569" s="162"/>
      <c r="F5569" s="1"/>
      <c r="G5569" s="163"/>
      <c r="H5569" s="1"/>
      <c r="I5569" s="3"/>
      <c r="J5569" s="163"/>
    </row>
    <row r="5570" spans="5:10" x14ac:dyDescent="0.3">
      <c r="E5570" s="162"/>
      <c r="F5570" s="1"/>
      <c r="G5570" s="163"/>
      <c r="H5570" s="1"/>
      <c r="I5570" s="3"/>
      <c r="J5570" s="163"/>
    </row>
    <row r="5571" spans="5:10" x14ac:dyDescent="0.3">
      <c r="E5571" s="162"/>
      <c r="F5571" s="1"/>
      <c r="G5571" s="163"/>
      <c r="H5571" s="1"/>
      <c r="I5571" s="3"/>
      <c r="J5571" s="163"/>
    </row>
    <row r="5572" spans="5:10" x14ac:dyDescent="0.3">
      <c r="E5572" s="162"/>
      <c r="F5572" s="1"/>
      <c r="G5572" s="163"/>
      <c r="H5572" s="1"/>
      <c r="I5572" s="3"/>
      <c r="J5572" s="163"/>
    </row>
    <row r="5573" spans="5:10" x14ac:dyDescent="0.3">
      <c r="E5573" s="162"/>
      <c r="F5573" s="1"/>
      <c r="G5573" s="163"/>
      <c r="H5573" s="1"/>
      <c r="I5573" s="3"/>
      <c r="J5573" s="163"/>
    </row>
    <row r="5574" spans="5:10" x14ac:dyDescent="0.3">
      <c r="E5574" s="162"/>
      <c r="F5574" s="1"/>
      <c r="G5574" s="163"/>
      <c r="H5574" s="1"/>
      <c r="I5574" s="3"/>
      <c r="J5574" s="163"/>
    </row>
    <row r="5575" spans="5:10" x14ac:dyDescent="0.3">
      <c r="E5575" s="162"/>
      <c r="F5575" s="1"/>
      <c r="G5575" s="163"/>
      <c r="H5575" s="1"/>
      <c r="I5575" s="3"/>
      <c r="J5575" s="163"/>
    </row>
    <row r="5576" spans="5:10" x14ac:dyDescent="0.3">
      <c r="E5576" s="162"/>
      <c r="F5576" s="1"/>
      <c r="G5576" s="163"/>
      <c r="H5576" s="1"/>
      <c r="I5576" s="3"/>
      <c r="J5576" s="163"/>
    </row>
    <row r="5577" spans="5:10" x14ac:dyDescent="0.3">
      <c r="E5577" s="162"/>
      <c r="F5577" s="1"/>
      <c r="G5577" s="163"/>
      <c r="H5577" s="1"/>
      <c r="I5577" s="3"/>
      <c r="J5577" s="163"/>
    </row>
    <row r="5578" spans="5:10" x14ac:dyDescent="0.3">
      <c r="E5578" s="162"/>
      <c r="F5578" s="1"/>
      <c r="G5578" s="163"/>
      <c r="H5578" s="1"/>
      <c r="I5578" s="3"/>
      <c r="J5578" s="163"/>
    </row>
    <row r="5579" spans="5:10" x14ac:dyDescent="0.3">
      <c r="E5579" s="162"/>
      <c r="F5579" s="1"/>
      <c r="G5579" s="163"/>
      <c r="H5579" s="1"/>
      <c r="I5579" s="3"/>
      <c r="J5579" s="163"/>
    </row>
    <row r="5580" spans="5:10" x14ac:dyDescent="0.3">
      <c r="E5580" s="162"/>
      <c r="F5580" s="1"/>
      <c r="G5580" s="163"/>
      <c r="H5580" s="1"/>
      <c r="I5580" s="3"/>
      <c r="J5580" s="163"/>
    </row>
    <row r="5581" spans="5:10" x14ac:dyDescent="0.3">
      <c r="E5581" s="162"/>
      <c r="F5581" s="1"/>
      <c r="G5581" s="163"/>
      <c r="H5581" s="1"/>
      <c r="I5581" s="3"/>
      <c r="J5581" s="163"/>
    </row>
    <row r="5582" spans="5:10" x14ac:dyDescent="0.3">
      <c r="E5582" s="162"/>
      <c r="F5582" s="1"/>
      <c r="G5582" s="163"/>
      <c r="H5582" s="1"/>
      <c r="I5582" s="3"/>
      <c r="J5582" s="163"/>
    </row>
    <row r="5583" spans="5:10" x14ac:dyDescent="0.3">
      <c r="E5583" s="162"/>
      <c r="F5583" s="1"/>
      <c r="G5583" s="163"/>
      <c r="H5583" s="1"/>
      <c r="I5583" s="3"/>
      <c r="J5583" s="163"/>
    </row>
    <row r="5584" spans="5:10" x14ac:dyDescent="0.3">
      <c r="E5584" s="162"/>
      <c r="F5584" s="1"/>
      <c r="G5584" s="163"/>
      <c r="H5584" s="1"/>
      <c r="I5584" s="3"/>
      <c r="J5584" s="163"/>
    </row>
    <row r="5585" spans="5:10" x14ac:dyDescent="0.3">
      <c r="E5585" s="162"/>
      <c r="F5585" s="1"/>
      <c r="G5585" s="163"/>
      <c r="H5585" s="1"/>
      <c r="I5585" s="3"/>
      <c r="J5585" s="163"/>
    </row>
    <row r="5586" spans="5:10" x14ac:dyDescent="0.3">
      <c r="E5586" s="162"/>
      <c r="F5586" s="1"/>
      <c r="G5586" s="163"/>
      <c r="H5586" s="1"/>
      <c r="I5586" s="3"/>
      <c r="J5586" s="163"/>
    </row>
    <row r="5587" spans="5:10" x14ac:dyDescent="0.3">
      <c r="E5587" s="162"/>
      <c r="F5587" s="1"/>
      <c r="G5587" s="163"/>
      <c r="H5587" s="1"/>
      <c r="I5587" s="3"/>
      <c r="J5587" s="163"/>
    </row>
    <row r="5588" spans="5:10" x14ac:dyDescent="0.3">
      <c r="E5588" s="162"/>
      <c r="F5588" s="1"/>
      <c r="G5588" s="163"/>
      <c r="H5588" s="1"/>
      <c r="I5588" s="3"/>
      <c r="J5588" s="163"/>
    </row>
    <row r="5589" spans="5:10" x14ac:dyDescent="0.3">
      <c r="E5589" s="162"/>
      <c r="F5589" s="1"/>
      <c r="G5589" s="163"/>
      <c r="H5589" s="1"/>
      <c r="I5589" s="3"/>
      <c r="J5589" s="163"/>
    </row>
    <row r="5590" spans="5:10" x14ac:dyDescent="0.3">
      <c r="E5590" s="162"/>
      <c r="F5590" s="1"/>
      <c r="G5590" s="163"/>
      <c r="H5590" s="1"/>
      <c r="I5590" s="3"/>
      <c r="J5590" s="163"/>
    </row>
    <row r="5591" spans="5:10" x14ac:dyDescent="0.3">
      <c r="E5591" s="162"/>
      <c r="F5591" s="1"/>
      <c r="G5591" s="163"/>
      <c r="H5591" s="1"/>
      <c r="I5591" s="3"/>
      <c r="J5591" s="163"/>
    </row>
    <row r="5592" spans="5:10" x14ac:dyDescent="0.3">
      <c r="E5592" s="162"/>
      <c r="F5592" s="1"/>
      <c r="G5592" s="163"/>
      <c r="H5592" s="1"/>
      <c r="I5592" s="3"/>
      <c r="J5592" s="163"/>
    </row>
    <row r="5593" spans="5:10" x14ac:dyDescent="0.3">
      <c r="E5593" s="162"/>
      <c r="F5593" s="1"/>
      <c r="G5593" s="163"/>
      <c r="H5593" s="1"/>
      <c r="I5593" s="3"/>
      <c r="J5593" s="163"/>
    </row>
    <row r="5594" spans="5:10" x14ac:dyDescent="0.3">
      <c r="E5594" s="162"/>
      <c r="F5594" s="1"/>
      <c r="G5594" s="163"/>
      <c r="H5594" s="1"/>
      <c r="I5594" s="3"/>
      <c r="J5594" s="163"/>
    </row>
    <row r="5595" spans="5:10" x14ac:dyDescent="0.3">
      <c r="E5595" s="162"/>
      <c r="F5595" s="1"/>
      <c r="G5595" s="163"/>
      <c r="H5595" s="1"/>
      <c r="I5595" s="3"/>
      <c r="J5595" s="163"/>
    </row>
    <row r="5596" spans="5:10" x14ac:dyDescent="0.3">
      <c r="E5596" s="162"/>
      <c r="F5596" s="1"/>
      <c r="G5596" s="163"/>
      <c r="H5596" s="1"/>
      <c r="I5596" s="3"/>
      <c r="J5596" s="163"/>
    </row>
    <row r="5597" spans="5:10" x14ac:dyDescent="0.3">
      <c r="E5597" s="162"/>
      <c r="F5597" s="1"/>
      <c r="G5597" s="163"/>
      <c r="H5597" s="1"/>
      <c r="I5597" s="3"/>
      <c r="J5597" s="163"/>
    </row>
    <row r="5598" spans="5:10" x14ac:dyDescent="0.3">
      <c r="E5598" s="162"/>
      <c r="F5598" s="1"/>
      <c r="G5598" s="163"/>
      <c r="H5598" s="1"/>
      <c r="I5598" s="3"/>
      <c r="J5598" s="163"/>
    </row>
    <row r="5599" spans="5:10" x14ac:dyDescent="0.3">
      <c r="E5599" s="162"/>
      <c r="F5599" s="1"/>
      <c r="G5599" s="163"/>
      <c r="H5599" s="1"/>
      <c r="I5599" s="3"/>
      <c r="J5599" s="163"/>
    </row>
    <row r="5600" spans="5:10" x14ac:dyDescent="0.3">
      <c r="E5600" s="162"/>
      <c r="F5600" s="1"/>
      <c r="G5600" s="163"/>
      <c r="H5600" s="1"/>
      <c r="I5600" s="3"/>
      <c r="J5600" s="163"/>
    </row>
    <row r="5601" spans="5:10" x14ac:dyDescent="0.3">
      <c r="E5601" s="162"/>
      <c r="F5601" s="1"/>
      <c r="G5601" s="163"/>
      <c r="H5601" s="1"/>
      <c r="I5601" s="3"/>
      <c r="J5601" s="163"/>
    </row>
    <row r="5602" spans="5:10" x14ac:dyDescent="0.3">
      <c r="E5602" s="162"/>
      <c r="F5602" s="1"/>
      <c r="G5602" s="163"/>
      <c r="H5602" s="1"/>
      <c r="I5602" s="3"/>
      <c r="J5602" s="163"/>
    </row>
    <row r="5603" spans="5:10" x14ac:dyDescent="0.3">
      <c r="E5603" s="162"/>
      <c r="F5603" s="1"/>
      <c r="G5603" s="163"/>
      <c r="H5603" s="1"/>
      <c r="I5603" s="3"/>
      <c r="J5603" s="163"/>
    </row>
    <row r="5604" spans="5:10" x14ac:dyDescent="0.3">
      <c r="E5604" s="162"/>
      <c r="F5604" s="1"/>
      <c r="G5604" s="163"/>
      <c r="H5604" s="1"/>
      <c r="I5604" s="3"/>
      <c r="J5604" s="163"/>
    </row>
    <row r="5605" spans="5:10" x14ac:dyDescent="0.3">
      <c r="E5605" s="162"/>
      <c r="F5605" s="1"/>
      <c r="G5605" s="163"/>
      <c r="H5605" s="1"/>
      <c r="I5605" s="3"/>
      <c r="J5605" s="163"/>
    </row>
    <row r="5606" spans="5:10" x14ac:dyDescent="0.3">
      <c r="E5606" s="162"/>
      <c r="F5606" s="1"/>
      <c r="G5606" s="163"/>
      <c r="H5606" s="1"/>
      <c r="I5606" s="3"/>
      <c r="J5606" s="163"/>
    </row>
    <row r="5607" spans="5:10" x14ac:dyDescent="0.3">
      <c r="E5607" s="162"/>
      <c r="F5607" s="1"/>
      <c r="G5607" s="163"/>
      <c r="H5607" s="1"/>
      <c r="I5607" s="3"/>
      <c r="J5607" s="163"/>
    </row>
    <row r="5608" spans="5:10" x14ac:dyDescent="0.3">
      <c r="E5608" s="162"/>
      <c r="F5608" s="1"/>
      <c r="G5608" s="163"/>
      <c r="H5608" s="1"/>
      <c r="I5608" s="3"/>
      <c r="J5608" s="163"/>
    </row>
    <row r="5609" spans="5:10" x14ac:dyDescent="0.3">
      <c r="E5609" s="162"/>
      <c r="F5609" s="1"/>
      <c r="G5609" s="163"/>
      <c r="H5609" s="1"/>
      <c r="I5609" s="3"/>
      <c r="J5609" s="163"/>
    </row>
    <row r="5610" spans="5:10" x14ac:dyDescent="0.3">
      <c r="E5610" s="162"/>
      <c r="F5610" s="1"/>
      <c r="G5610" s="163"/>
      <c r="H5610" s="1"/>
      <c r="I5610" s="3"/>
      <c r="J5610" s="163"/>
    </row>
    <row r="5611" spans="5:10" x14ac:dyDescent="0.3">
      <c r="E5611" s="162"/>
      <c r="F5611" s="1"/>
      <c r="G5611" s="163"/>
      <c r="H5611" s="1"/>
      <c r="I5611" s="3"/>
      <c r="J5611" s="163"/>
    </row>
    <row r="5612" spans="5:10" x14ac:dyDescent="0.3">
      <c r="E5612" s="162"/>
      <c r="F5612" s="1"/>
      <c r="G5612" s="163"/>
      <c r="H5612" s="1"/>
      <c r="I5612" s="3"/>
      <c r="J5612" s="163"/>
    </row>
    <row r="5613" spans="5:10" x14ac:dyDescent="0.3">
      <c r="E5613" s="162"/>
      <c r="F5613" s="1"/>
      <c r="G5613" s="163"/>
      <c r="H5613" s="1"/>
      <c r="I5613" s="3"/>
      <c r="J5613" s="163"/>
    </row>
    <row r="5614" spans="5:10" x14ac:dyDescent="0.3">
      <c r="E5614" s="162"/>
      <c r="F5614" s="1"/>
      <c r="G5614" s="163"/>
      <c r="H5614" s="1"/>
      <c r="I5614" s="3"/>
      <c r="J5614" s="163"/>
    </row>
    <row r="5615" spans="5:10" x14ac:dyDescent="0.3">
      <c r="E5615" s="162"/>
      <c r="F5615" s="1"/>
      <c r="G5615" s="163"/>
      <c r="H5615" s="1"/>
      <c r="I5615" s="3"/>
      <c r="J5615" s="163"/>
    </row>
    <row r="5616" spans="5:10" x14ac:dyDescent="0.3">
      <c r="E5616" s="162"/>
      <c r="F5616" s="1"/>
      <c r="G5616" s="163"/>
      <c r="H5616" s="1"/>
      <c r="I5616" s="3"/>
      <c r="J5616" s="163"/>
    </row>
    <row r="5617" spans="5:10" x14ac:dyDescent="0.3">
      <c r="E5617" s="162"/>
      <c r="F5617" s="1"/>
      <c r="G5617" s="163"/>
      <c r="H5617" s="1"/>
      <c r="I5617" s="3"/>
      <c r="J5617" s="163"/>
    </row>
    <row r="5618" spans="5:10" x14ac:dyDescent="0.3">
      <c r="E5618" s="162"/>
      <c r="F5618" s="1"/>
      <c r="G5618" s="163"/>
      <c r="H5618" s="1"/>
      <c r="I5618" s="3"/>
      <c r="J5618" s="163"/>
    </row>
    <row r="5619" spans="5:10" x14ac:dyDescent="0.3">
      <c r="E5619" s="162"/>
      <c r="F5619" s="1"/>
      <c r="G5619" s="163"/>
      <c r="H5619" s="1"/>
      <c r="I5619" s="3"/>
      <c r="J5619" s="163"/>
    </row>
    <row r="5620" spans="5:10" x14ac:dyDescent="0.3">
      <c r="E5620" s="162"/>
      <c r="F5620" s="1"/>
      <c r="G5620" s="163"/>
      <c r="H5620" s="1"/>
      <c r="I5620" s="3"/>
      <c r="J5620" s="163"/>
    </row>
    <row r="5621" spans="5:10" x14ac:dyDescent="0.3">
      <c r="E5621" s="162"/>
      <c r="F5621" s="1"/>
      <c r="G5621" s="163"/>
      <c r="H5621" s="1"/>
      <c r="I5621" s="3"/>
      <c r="J5621" s="163"/>
    </row>
    <row r="5622" spans="5:10" x14ac:dyDescent="0.3">
      <c r="E5622" s="162"/>
      <c r="F5622" s="1"/>
      <c r="G5622" s="163"/>
      <c r="H5622" s="1"/>
      <c r="I5622" s="3"/>
      <c r="J5622" s="163"/>
    </row>
    <row r="5623" spans="5:10" x14ac:dyDescent="0.3">
      <c r="E5623" s="162"/>
      <c r="F5623" s="1"/>
      <c r="G5623" s="163"/>
      <c r="H5623" s="1"/>
      <c r="I5623" s="3"/>
      <c r="J5623" s="163"/>
    </row>
    <row r="5624" spans="5:10" x14ac:dyDescent="0.3">
      <c r="E5624" s="162"/>
      <c r="F5624" s="1"/>
      <c r="G5624" s="163"/>
      <c r="H5624" s="1"/>
      <c r="I5624" s="3"/>
      <c r="J5624" s="163"/>
    </row>
    <row r="5625" spans="5:10" x14ac:dyDescent="0.3">
      <c r="E5625" s="162"/>
      <c r="F5625" s="1"/>
      <c r="G5625" s="163"/>
      <c r="H5625" s="1"/>
      <c r="I5625" s="3"/>
      <c r="J5625" s="163"/>
    </row>
    <row r="5626" spans="5:10" x14ac:dyDescent="0.3">
      <c r="E5626" s="162"/>
      <c r="F5626" s="1"/>
      <c r="G5626" s="163"/>
      <c r="H5626" s="1"/>
      <c r="I5626" s="3"/>
      <c r="J5626" s="163"/>
    </row>
    <row r="5627" spans="5:10" x14ac:dyDescent="0.3">
      <c r="E5627" s="162"/>
      <c r="F5627" s="1"/>
      <c r="G5627" s="163"/>
      <c r="H5627" s="1"/>
      <c r="I5627" s="3"/>
      <c r="J5627" s="163"/>
    </row>
    <row r="5628" spans="5:10" x14ac:dyDescent="0.3">
      <c r="E5628" s="162"/>
      <c r="F5628" s="1"/>
      <c r="G5628" s="163"/>
      <c r="H5628" s="1"/>
      <c r="I5628" s="3"/>
      <c r="J5628" s="163"/>
    </row>
    <row r="5629" spans="5:10" x14ac:dyDescent="0.3">
      <c r="E5629" s="162"/>
      <c r="F5629" s="1"/>
      <c r="G5629" s="163"/>
      <c r="H5629" s="1"/>
      <c r="I5629" s="3"/>
      <c r="J5629" s="163"/>
    </row>
    <row r="5630" spans="5:10" x14ac:dyDescent="0.3">
      <c r="E5630" s="162"/>
      <c r="F5630" s="1"/>
      <c r="G5630" s="163"/>
      <c r="H5630" s="1"/>
      <c r="I5630" s="3"/>
      <c r="J5630" s="163"/>
    </row>
    <row r="5631" spans="5:10" x14ac:dyDescent="0.3">
      <c r="E5631" s="162"/>
      <c r="F5631" s="1"/>
      <c r="G5631" s="163"/>
      <c r="H5631" s="1"/>
      <c r="I5631" s="3"/>
      <c r="J5631" s="163"/>
    </row>
    <row r="5632" spans="5:10" x14ac:dyDescent="0.3">
      <c r="E5632" s="162"/>
      <c r="F5632" s="1"/>
      <c r="G5632" s="163"/>
      <c r="H5632" s="1"/>
      <c r="I5632" s="3"/>
      <c r="J5632" s="163"/>
    </row>
    <row r="5633" spans="5:10" x14ac:dyDescent="0.3">
      <c r="E5633" s="162"/>
      <c r="F5633" s="1"/>
      <c r="G5633" s="163"/>
      <c r="H5633" s="1"/>
      <c r="I5633" s="3"/>
      <c r="J5633" s="163"/>
    </row>
    <row r="5634" spans="5:10" x14ac:dyDescent="0.3">
      <c r="E5634" s="162"/>
      <c r="F5634" s="1"/>
      <c r="G5634" s="163"/>
      <c r="H5634" s="1"/>
      <c r="I5634" s="3"/>
      <c r="J5634" s="163"/>
    </row>
    <row r="5635" spans="5:10" x14ac:dyDescent="0.3">
      <c r="E5635" s="162"/>
      <c r="F5635" s="1"/>
      <c r="G5635" s="163"/>
      <c r="H5635" s="1"/>
      <c r="I5635" s="3"/>
      <c r="J5635" s="163"/>
    </row>
    <row r="5636" spans="5:10" x14ac:dyDescent="0.3">
      <c r="E5636" s="162"/>
      <c r="F5636" s="1"/>
      <c r="G5636" s="163"/>
      <c r="H5636" s="1"/>
      <c r="I5636" s="3"/>
      <c r="J5636" s="163"/>
    </row>
    <row r="5637" spans="5:10" x14ac:dyDescent="0.3">
      <c r="E5637" s="162"/>
      <c r="F5637" s="1"/>
      <c r="G5637" s="163"/>
      <c r="H5637" s="1"/>
      <c r="I5637" s="3"/>
      <c r="J5637" s="163"/>
    </row>
    <row r="5638" spans="5:10" x14ac:dyDescent="0.3">
      <c r="E5638" s="162"/>
      <c r="F5638" s="1"/>
      <c r="G5638" s="163"/>
      <c r="H5638" s="1"/>
      <c r="I5638" s="3"/>
      <c r="J5638" s="163"/>
    </row>
    <row r="5639" spans="5:10" x14ac:dyDescent="0.3">
      <c r="E5639" s="162"/>
      <c r="F5639" s="1"/>
      <c r="G5639" s="163"/>
      <c r="H5639" s="1"/>
      <c r="I5639" s="3"/>
      <c r="J5639" s="163"/>
    </row>
    <row r="5640" spans="5:10" x14ac:dyDescent="0.3">
      <c r="E5640" s="162"/>
      <c r="F5640" s="1"/>
      <c r="G5640" s="163"/>
      <c r="H5640" s="1"/>
      <c r="I5640" s="3"/>
      <c r="J5640" s="163"/>
    </row>
    <row r="5641" spans="5:10" x14ac:dyDescent="0.3">
      <c r="E5641" s="162"/>
      <c r="F5641" s="1"/>
      <c r="G5641" s="163"/>
      <c r="H5641" s="1"/>
      <c r="I5641" s="3"/>
      <c r="J5641" s="163"/>
    </row>
    <row r="5642" spans="5:10" x14ac:dyDescent="0.3">
      <c r="E5642" s="162"/>
      <c r="F5642" s="1"/>
      <c r="G5642" s="163"/>
      <c r="H5642" s="1"/>
      <c r="I5642" s="3"/>
      <c r="J5642" s="163"/>
    </row>
    <row r="5643" spans="5:10" x14ac:dyDescent="0.3">
      <c r="E5643" s="162"/>
      <c r="F5643" s="1"/>
      <c r="G5643" s="163"/>
      <c r="H5643" s="1"/>
      <c r="I5643" s="3"/>
      <c r="J5643" s="163"/>
    </row>
    <row r="5644" spans="5:10" x14ac:dyDescent="0.3">
      <c r="E5644" s="162"/>
      <c r="F5644" s="1"/>
      <c r="G5644" s="163"/>
      <c r="H5644" s="1"/>
      <c r="I5644" s="3"/>
      <c r="J5644" s="163"/>
    </row>
    <row r="5645" spans="5:10" x14ac:dyDescent="0.3">
      <c r="E5645" s="162"/>
      <c r="F5645" s="1"/>
      <c r="G5645" s="163"/>
      <c r="H5645" s="1"/>
      <c r="I5645" s="3"/>
      <c r="J5645" s="163"/>
    </row>
    <row r="5646" spans="5:10" x14ac:dyDescent="0.3">
      <c r="E5646" s="162"/>
      <c r="F5646" s="1"/>
      <c r="G5646" s="163"/>
      <c r="H5646" s="1"/>
      <c r="I5646" s="3"/>
      <c r="J5646" s="163"/>
    </row>
    <row r="5647" spans="5:10" x14ac:dyDescent="0.3">
      <c r="E5647" s="162"/>
      <c r="F5647" s="1"/>
      <c r="G5647" s="163"/>
      <c r="H5647" s="1"/>
      <c r="I5647" s="3"/>
      <c r="J5647" s="163"/>
    </row>
    <row r="5648" spans="5:10" x14ac:dyDescent="0.3">
      <c r="E5648" s="162"/>
      <c r="F5648" s="1"/>
      <c r="G5648" s="163"/>
      <c r="H5648" s="1"/>
      <c r="I5648" s="3"/>
      <c r="J5648" s="163"/>
    </row>
    <row r="5649" spans="5:10" x14ac:dyDescent="0.3">
      <c r="E5649" s="162"/>
      <c r="F5649" s="1"/>
      <c r="G5649" s="163"/>
      <c r="H5649" s="1"/>
      <c r="I5649" s="3"/>
      <c r="J5649" s="163"/>
    </row>
    <row r="5650" spans="5:10" x14ac:dyDescent="0.3">
      <c r="E5650" s="162"/>
      <c r="F5650" s="1"/>
      <c r="G5650" s="163"/>
      <c r="H5650" s="1"/>
      <c r="I5650" s="3"/>
      <c r="J5650" s="163"/>
    </row>
    <row r="5651" spans="5:10" x14ac:dyDescent="0.3">
      <c r="E5651" s="162"/>
      <c r="F5651" s="1"/>
      <c r="G5651" s="163"/>
      <c r="H5651" s="1"/>
      <c r="I5651" s="3"/>
      <c r="J5651" s="163"/>
    </row>
    <row r="5652" spans="5:10" x14ac:dyDescent="0.3">
      <c r="E5652" s="162"/>
      <c r="F5652" s="1"/>
      <c r="G5652" s="163"/>
      <c r="H5652" s="1"/>
      <c r="I5652" s="3"/>
      <c r="J5652" s="163"/>
    </row>
    <row r="5653" spans="5:10" x14ac:dyDescent="0.3">
      <c r="E5653" s="162"/>
      <c r="F5653" s="1"/>
      <c r="G5653" s="163"/>
      <c r="H5653" s="1"/>
      <c r="I5653" s="3"/>
      <c r="J5653" s="163"/>
    </row>
    <row r="5654" spans="5:10" x14ac:dyDescent="0.3">
      <c r="E5654" s="162"/>
      <c r="F5654" s="1"/>
      <c r="G5654" s="163"/>
      <c r="H5654" s="1"/>
      <c r="I5654" s="3"/>
      <c r="J5654" s="163"/>
    </row>
    <row r="5655" spans="5:10" x14ac:dyDescent="0.3">
      <c r="E5655" s="162"/>
      <c r="F5655" s="1"/>
      <c r="G5655" s="163"/>
      <c r="H5655" s="1"/>
      <c r="I5655" s="3"/>
      <c r="J5655" s="163"/>
    </row>
    <row r="5656" spans="5:10" x14ac:dyDescent="0.3">
      <c r="E5656" s="162"/>
      <c r="F5656" s="1"/>
      <c r="G5656" s="163"/>
      <c r="H5656" s="1"/>
      <c r="I5656" s="3"/>
      <c r="J5656" s="163"/>
    </row>
    <row r="5657" spans="5:10" x14ac:dyDescent="0.3">
      <c r="E5657" s="162"/>
      <c r="F5657" s="1"/>
      <c r="G5657" s="163"/>
      <c r="H5657" s="1"/>
      <c r="I5657" s="3"/>
      <c r="J5657" s="163"/>
    </row>
    <row r="5658" spans="5:10" x14ac:dyDescent="0.3">
      <c r="E5658" s="162"/>
      <c r="F5658" s="1"/>
      <c r="G5658" s="163"/>
      <c r="H5658" s="1"/>
      <c r="I5658" s="3"/>
      <c r="J5658" s="163"/>
    </row>
    <row r="5659" spans="5:10" x14ac:dyDescent="0.3">
      <c r="E5659" s="162"/>
      <c r="F5659" s="1"/>
      <c r="G5659" s="163"/>
      <c r="H5659" s="1"/>
      <c r="I5659" s="3"/>
      <c r="J5659" s="163"/>
    </row>
    <row r="5660" spans="5:10" x14ac:dyDescent="0.3">
      <c r="E5660" s="162"/>
      <c r="F5660" s="1"/>
      <c r="G5660" s="163"/>
      <c r="H5660" s="1"/>
      <c r="I5660" s="3"/>
      <c r="J5660" s="163"/>
    </row>
    <row r="5661" spans="5:10" x14ac:dyDescent="0.3">
      <c r="E5661" s="162"/>
      <c r="F5661" s="1"/>
      <c r="G5661" s="163"/>
      <c r="H5661" s="1"/>
      <c r="I5661" s="3"/>
      <c r="J5661" s="163"/>
    </row>
    <row r="5662" spans="5:10" x14ac:dyDescent="0.3">
      <c r="E5662" s="162"/>
      <c r="F5662" s="1"/>
      <c r="G5662" s="163"/>
      <c r="H5662" s="1"/>
      <c r="I5662" s="3"/>
      <c r="J5662" s="163"/>
    </row>
    <row r="5663" spans="5:10" x14ac:dyDescent="0.3">
      <c r="E5663" s="162"/>
      <c r="F5663" s="1"/>
      <c r="G5663" s="163"/>
      <c r="H5663" s="1"/>
      <c r="I5663" s="3"/>
      <c r="J5663" s="163"/>
    </row>
    <row r="5664" spans="5:10" x14ac:dyDescent="0.3">
      <c r="E5664" s="162"/>
      <c r="F5664" s="1"/>
      <c r="G5664" s="163"/>
      <c r="H5664" s="1"/>
      <c r="I5664" s="3"/>
      <c r="J5664" s="163"/>
    </row>
    <row r="5665" spans="5:10" x14ac:dyDescent="0.3">
      <c r="E5665" s="162"/>
      <c r="F5665" s="1"/>
      <c r="G5665" s="163"/>
      <c r="H5665" s="1"/>
      <c r="I5665" s="3"/>
      <c r="J5665" s="163"/>
    </row>
    <row r="5666" spans="5:10" x14ac:dyDescent="0.3">
      <c r="E5666" s="162"/>
      <c r="F5666" s="1"/>
      <c r="G5666" s="163"/>
      <c r="H5666" s="1"/>
      <c r="I5666" s="3"/>
      <c r="J5666" s="163"/>
    </row>
    <row r="5667" spans="5:10" x14ac:dyDescent="0.3">
      <c r="E5667" s="162"/>
      <c r="F5667" s="1"/>
      <c r="G5667" s="163"/>
      <c r="H5667" s="1"/>
      <c r="I5667" s="3"/>
      <c r="J5667" s="163"/>
    </row>
    <row r="5668" spans="5:10" x14ac:dyDescent="0.3">
      <c r="E5668" s="162"/>
      <c r="F5668" s="1"/>
      <c r="G5668" s="163"/>
      <c r="H5668" s="1"/>
      <c r="I5668" s="3"/>
      <c r="J5668" s="163"/>
    </row>
    <row r="5669" spans="5:10" x14ac:dyDescent="0.3">
      <c r="E5669" s="162"/>
      <c r="F5669" s="1"/>
      <c r="G5669" s="163"/>
      <c r="H5669" s="1"/>
      <c r="I5669" s="3"/>
      <c r="J5669" s="163"/>
    </row>
    <row r="5670" spans="5:10" x14ac:dyDescent="0.3">
      <c r="E5670" s="162"/>
      <c r="F5670" s="1"/>
      <c r="G5670" s="163"/>
      <c r="H5670" s="1"/>
      <c r="I5670" s="3"/>
      <c r="J5670" s="163"/>
    </row>
    <row r="5671" spans="5:10" x14ac:dyDescent="0.3">
      <c r="E5671" s="162"/>
      <c r="F5671" s="1"/>
      <c r="G5671" s="163"/>
      <c r="H5671" s="1"/>
      <c r="I5671" s="3"/>
      <c r="J5671" s="163"/>
    </row>
    <row r="5672" spans="5:10" x14ac:dyDescent="0.3">
      <c r="E5672" s="162"/>
      <c r="F5672" s="1"/>
      <c r="G5672" s="163"/>
      <c r="H5672" s="1"/>
      <c r="I5672" s="3"/>
      <c r="J5672" s="163"/>
    </row>
    <row r="5673" spans="5:10" x14ac:dyDescent="0.3">
      <c r="E5673" s="162"/>
      <c r="F5673" s="1"/>
      <c r="G5673" s="163"/>
      <c r="H5673" s="1"/>
      <c r="I5673" s="3"/>
      <c r="J5673" s="163"/>
    </row>
    <row r="5674" spans="5:10" x14ac:dyDescent="0.3">
      <c r="E5674" s="162"/>
      <c r="F5674" s="1"/>
      <c r="G5674" s="163"/>
      <c r="H5674" s="1"/>
      <c r="I5674" s="3"/>
      <c r="J5674" s="163"/>
    </row>
    <row r="5675" spans="5:10" x14ac:dyDescent="0.3">
      <c r="E5675" s="162"/>
      <c r="F5675" s="1"/>
      <c r="G5675" s="163"/>
      <c r="H5675" s="1"/>
      <c r="I5675" s="3"/>
      <c r="J5675" s="163"/>
    </row>
    <row r="5676" spans="5:10" x14ac:dyDescent="0.3">
      <c r="E5676" s="162"/>
      <c r="F5676" s="1"/>
      <c r="G5676" s="163"/>
      <c r="H5676" s="1"/>
      <c r="I5676" s="3"/>
      <c r="J5676" s="163"/>
    </row>
    <row r="5677" spans="5:10" x14ac:dyDescent="0.3">
      <c r="E5677" s="162"/>
      <c r="F5677" s="1"/>
      <c r="G5677" s="163"/>
      <c r="H5677" s="1"/>
      <c r="I5677" s="3"/>
      <c r="J5677" s="163"/>
    </row>
    <row r="5678" spans="5:10" x14ac:dyDescent="0.3">
      <c r="E5678" s="162"/>
      <c r="F5678" s="1"/>
      <c r="G5678" s="163"/>
      <c r="H5678" s="1"/>
      <c r="I5678" s="3"/>
      <c r="J5678" s="163"/>
    </row>
    <row r="5679" spans="5:10" x14ac:dyDescent="0.3">
      <c r="E5679" s="162"/>
      <c r="F5679" s="1"/>
      <c r="G5679" s="163"/>
      <c r="H5679" s="1"/>
      <c r="I5679" s="3"/>
      <c r="J5679" s="163"/>
    </row>
    <row r="5680" spans="5:10" x14ac:dyDescent="0.3">
      <c r="E5680" s="162"/>
      <c r="F5680" s="1"/>
      <c r="G5680" s="163"/>
      <c r="H5680" s="1"/>
      <c r="I5680" s="3"/>
      <c r="J5680" s="163"/>
    </row>
    <row r="5681" spans="5:10" x14ac:dyDescent="0.3">
      <c r="E5681" s="162"/>
      <c r="F5681" s="1"/>
      <c r="G5681" s="163"/>
      <c r="H5681" s="1"/>
      <c r="I5681" s="3"/>
      <c r="J5681" s="163"/>
    </row>
    <row r="5682" spans="5:10" x14ac:dyDescent="0.3">
      <c r="E5682" s="162"/>
      <c r="F5682" s="1"/>
      <c r="G5682" s="163"/>
      <c r="H5682" s="1"/>
      <c r="I5682" s="3"/>
      <c r="J5682" s="163"/>
    </row>
    <row r="5683" spans="5:10" x14ac:dyDescent="0.3">
      <c r="E5683" s="162"/>
      <c r="F5683" s="1"/>
      <c r="G5683" s="163"/>
      <c r="H5683" s="1"/>
      <c r="I5683" s="3"/>
      <c r="J5683" s="163"/>
    </row>
    <row r="5684" spans="5:10" x14ac:dyDescent="0.3">
      <c r="E5684" s="162"/>
      <c r="F5684" s="1"/>
      <c r="G5684" s="163"/>
      <c r="H5684" s="1"/>
      <c r="I5684" s="3"/>
      <c r="J5684" s="163"/>
    </row>
    <row r="5685" spans="5:10" x14ac:dyDescent="0.3">
      <c r="E5685" s="162"/>
      <c r="F5685" s="1"/>
      <c r="G5685" s="163"/>
      <c r="H5685" s="1"/>
      <c r="I5685" s="3"/>
      <c r="J5685" s="163"/>
    </row>
    <row r="5686" spans="5:10" x14ac:dyDescent="0.3">
      <c r="E5686" s="162"/>
      <c r="F5686" s="1"/>
      <c r="G5686" s="163"/>
      <c r="H5686" s="1"/>
      <c r="I5686" s="3"/>
      <c r="J5686" s="163"/>
    </row>
    <row r="5687" spans="5:10" x14ac:dyDescent="0.3">
      <c r="E5687" s="162"/>
      <c r="F5687" s="1"/>
      <c r="G5687" s="163"/>
      <c r="H5687" s="1"/>
      <c r="I5687" s="3"/>
      <c r="J5687" s="163"/>
    </row>
    <row r="5688" spans="5:10" x14ac:dyDescent="0.3">
      <c r="E5688" s="162"/>
      <c r="F5688" s="1"/>
      <c r="G5688" s="163"/>
      <c r="H5688" s="1"/>
      <c r="I5688" s="3"/>
      <c r="J5688" s="163"/>
    </row>
    <row r="5689" spans="5:10" x14ac:dyDescent="0.3">
      <c r="E5689" s="162"/>
      <c r="F5689" s="1"/>
      <c r="G5689" s="163"/>
      <c r="H5689" s="1"/>
      <c r="I5689" s="3"/>
      <c r="J5689" s="163"/>
    </row>
    <row r="5690" spans="5:10" x14ac:dyDescent="0.3">
      <c r="E5690" s="162"/>
      <c r="F5690" s="1"/>
      <c r="G5690" s="163"/>
      <c r="H5690" s="1"/>
      <c r="I5690" s="3"/>
      <c r="J5690" s="163"/>
    </row>
    <row r="5691" spans="5:10" x14ac:dyDescent="0.3">
      <c r="E5691" s="162"/>
      <c r="F5691" s="1"/>
      <c r="G5691" s="163"/>
      <c r="H5691" s="1"/>
      <c r="I5691" s="3"/>
      <c r="J5691" s="163"/>
    </row>
    <row r="5692" spans="5:10" x14ac:dyDescent="0.3">
      <c r="E5692" s="162"/>
      <c r="F5692" s="1"/>
      <c r="G5692" s="163"/>
      <c r="H5692" s="1"/>
      <c r="I5692" s="3"/>
      <c r="J5692" s="163"/>
    </row>
    <row r="5693" spans="5:10" x14ac:dyDescent="0.3">
      <c r="E5693" s="162"/>
      <c r="F5693" s="1"/>
      <c r="G5693" s="163"/>
      <c r="H5693" s="1"/>
      <c r="I5693" s="3"/>
      <c r="J5693" s="163"/>
    </row>
    <row r="5694" spans="5:10" x14ac:dyDescent="0.3">
      <c r="E5694" s="162"/>
      <c r="F5694" s="1"/>
      <c r="G5694" s="163"/>
      <c r="H5694" s="1"/>
      <c r="I5694" s="3"/>
      <c r="J5694" s="163"/>
    </row>
    <row r="5695" spans="5:10" x14ac:dyDescent="0.3">
      <c r="E5695" s="162"/>
      <c r="F5695" s="1"/>
      <c r="G5695" s="163"/>
      <c r="H5695" s="1"/>
      <c r="I5695" s="3"/>
      <c r="J5695" s="163"/>
    </row>
    <row r="5696" spans="5:10" x14ac:dyDescent="0.3">
      <c r="E5696" s="162"/>
      <c r="F5696" s="1"/>
      <c r="G5696" s="163"/>
      <c r="H5696" s="1"/>
      <c r="I5696" s="3"/>
      <c r="J5696" s="163"/>
    </row>
    <row r="5697" spans="5:10" x14ac:dyDescent="0.3">
      <c r="E5697" s="162"/>
      <c r="F5697" s="1"/>
      <c r="G5697" s="163"/>
      <c r="H5697" s="1"/>
      <c r="I5697" s="3"/>
      <c r="J5697" s="163"/>
    </row>
    <row r="5698" spans="5:10" x14ac:dyDescent="0.3">
      <c r="E5698" s="162"/>
      <c r="F5698" s="1"/>
      <c r="G5698" s="163"/>
      <c r="H5698" s="1"/>
      <c r="I5698" s="3"/>
      <c r="J5698" s="163"/>
    </row>
    <row r="5699" spans="5:10" x14ac:dyDescent="0.3">
      <c r="E5699" s="162"/>
      <c r="F5699" s="1"/>
      <c r="G5699" s="163"/>
      <c r="H5699" s="1"/>
      <c r="I5699" s="3"/>
      <c r="J5699" s="163"/>
    </row>
    <row r="5700" spans="5:10" x14ac:dyDescent="0.3">
      <c r="E5700" s="162"/>
      <c r="F5700" s="1"/>
      <c r="G5700" s="163"/>
      <c r="H5700" s="1"/>
      <c r="I5700" s="3"/>
      <c r="J5700" s="163"/>
    </row>
    <row r="5701" spans="5:10" x14ac:dyDescent="0.3">
      <c r="E5701" s="162"/>
      <c r="F5701" s="1"/>
      <c r="G5701" s="163"/>
      <c r="H5701" s="1"/>
      <c r="I5701" s="3"/>
      <c r="J5701" s="163"/>
    </row>
    <row r="5702" spans="5:10" x14ac:dyDescent="0.3">
      <c r="E5702" s="162"/>
      <c r="F5702" s="1"/>
      <c r="G5702" s="163"/>
      <c r="H5702" s="1"/>
      <c r="I5702" s="3"/>
      <c r="J5702" s="163"/>
    </row>
    <row r="5703" spans="5:10" x14ac:dyDescent="0.3">
      <c r="E5703" s="162"/>
      <c r="F5703" s="1"/>
      <c r="G5703" s="163"/>
      <c r="H5703" s="1"/>
      <c r="I5703" s="3"/>
      <c r="J5703" s="163"/>
    </row>
    <row r="5704" spans="5:10" x14ac:dyDescent="0.3">
      <c r="E5704" s="162"/>
      <c r="F5704" s="1"/>
      <c r="G5704" s="163"/>
      <c r="H5704" s="1"/>
      <c r="I5704" s="3"/>
      <c r="J5704" s="163"/>
    </row>
    <row r="5705" spans="5:10" x14ac:dyDescent="0.3">
      <c r="E5705" s="162"/>
      <c r="F5705" s="1"/>
      <c r="G5705" s="163"/>
      <c r="H5705" s="1"/>
      <c r="I5705" s="3"/>
      <c r="J5705" s="163"/>
    </row>
    <row r="5706" spans="5:10" x14ac:dyDescent="0.3">
      <c r="E5706" s="162"/>
      <c r="F5706" s="1"/>
      <c r="G5706" s="163"/>
      <c r="H5706" s="1"/>
      <c r="I5706" s="3"/>
      <c r="J5706" s="163"/>
    </row>
    <row r="5707" spans="5:10" x14ac:dyDescent="0.3">
      <c r="E5707" s="162"/>
      <c r="F5707" s="1"/>
      <c r="G5707" s="163"/>
      <c r="H5707" s="1"/>
      <c r="I5707" s="3"/>
      <c r="J5707" s="163"/>
    </row>
    <row r="5708" spans="5:10" x14ac:dyDescent="0.3">
      <c r="E5708" s="162"/>
      <c r="F5708" s="1"/>
      <c r="G5708" s="163"/>
      <c r="H5708" s="1"/>
      <c r="I5708" s="3"/>
      <c r="J5708" s="163"/>
    </row>
    <row r="5709" spans="5:10" x14ac:dyDescent="0.3">
      <c r="E5709" s="162"/>
      <c r="F5709" s="1"/>
      <c r="G5709" s="163"/>
      <c r="H5709" s="1"/>
      <c r="I5709" s="3"/>
      <c r="J5709" s="163"/>
    </row>
    <row r="5710" spans="5:10" x14ac:dyDescent="0.3">
      <c r="E5710" s="162"/>
      <c r="F5710" s="1"/>
      <c r="G5710" s="163"/>
      <c r="H5710" s="1"/>
      <c r="I5710" s="3"/>
      <c r="J5710" s="163"/>
    </row>
    <row r="5711" spans="5:10" x14ac:dyDescent="0.3">
      <c r="E5711" s="162"/>
      <c r="F5711" s="1"/>
      <c r="G5711" s="163"/>
      <c r="H5711" s="1"/>
      <c r="I5711" s="3"/>
      <c r="J5711" s="163"/>
    </row>
    <row r="5712" spans="5:10" x14ac:dyDescent="0.3">
      <c r="E5712" s="162"/>
      <c r="F5712" s="1"/>
      <c r="G5712" s="163"/>
      <c r="H5712" s="1"/>
      <c r="I5712" s="3"/>
      <c r="J5712" s="163"/>
    </row>
    <row r="5713" spans="5:10" x14ac:dyDescent="0.3">
      <c r="E5713" s="162"/>
      <c r="F5713" s="1"/>
      <c r="G5713" s="163"/>
      <c r="H5713" s="1"/>
      <c r="I5713" s="3"/>
      <c r="J5713" s="163"/>
    </row>
    <row r="5714" spans="5:10" x14ac:dyDescent="0.3">
      <c r="E5714" s="162"/>
      <c r="F5714" s="1"/>
      <c r="G5714" s="163"/>
      <c r="H5714" s="1"/>
      <c r="I5714" s="3"/>
      <c r="J5714" s="163"/>
    </row>
    <row r="5715" spans="5:10" x14ac:dyDescent="0.3">
      <c r="E5715" s="162"/>
      <c r="F5715" s="1"/>
      <c r="G5715" s="163"/>
      <c r="H5715" s="1"/>
      <c r="I5715" s="3"/>
      <c r="J5715" s="163"/>
    </row>
    <row r="5716" spans="5:10" x14ac:dyDescent="0.3">
      <c r="E5716" s="162"/>
      <c r="F5716" s="1"/>
      <c r="G5716" s="163"/>
      <c r="H5716" s="1"/>
      <c r="I5716" s="3"/>
      <c r="J5716" s="163"/>
    </row>
    <row r="5717" spans="5:10" x14ac:dyDescent="0.3">
      <c r="E5717" s="162"/>
      <c r="F5717" s="1"/>
      <c r="G5717" s="163"/>
      <c r="H5717" s="1"/>
      <c r="I5717" s="3"/>
      <c r="J5717" s="163"/>
    </row>
    <row r="5718" spans="5:10" x14ac:dyDescent="0.3">
      <c r="E5718" s="162"/>
      <c r="F5718" s="1"/>
      <c r="G5718" s="163"/>
      <c r="H5718" s="1"/>
      <c r="I5718" s="3"/>
      <c r="J5718" s="163"/>
    </row>
    <row r="5719" spans="5:10" x14ac:dyDescent="0.3">
      <c r="E5719" s="162"/>
      <c r="F5719" s="1"/>
      <c r="G5719" s="163"/>
      <c r="H5719" s="1"/>
      <c r="I5719" s="3"/>
      <c r="J5719" s="163"/>
    </row>
    <row r="5720" spans="5:10" x14ac:dyDescent="0.3">
      <c r="E5720" s="162"/>
      <c r="F5720" s="1"/>
      <c r="G5720" s="163"/>
      <c r="H5720" s="1"/>
      <c r="I5720" s="3"/>
      <c r="J5720" s="163"/>
    </row>
    <row r="5721" spans="5:10" x14ac:dyDescent="0.3">
      <c r="E5721" s="162"/>
      <c r="F5721" s="1"/>
      <c r="G5721" s="163"/>
      <c r="H5721" s="1"/>
      <c r="I5721" s="3"/>
      <c r="J5721" s="163"/>
    </row>
    <row r="5722" spans="5:10" x14ac:dyDescent="0.3">
      <c r="E5722" s="162"/>
      <c r="F5722" s="1"/>
      <c r="G5722" s="163"/>
      <c r="H5722" s="1"/>
      <c r="I5722" s="3"/>
      <c r="J5722" s="163"/>
    </row>
    <row r="5723" spans="5:10" x14ac:dyDescent="0.3">
      <c r="E5723" s="162"/>
      <c r="F5723" s="1"/>
      <c r="G5723" s="163"/>
      <c r="H5723" s="1"/>
      <c r="I5723" s="3"/>
      <c r="J5723" s="163"/>
    </row>
    <row r="5724" spans="5:10" x14ac:dyDescent="0.3">
      <c r="E5724" s="162"/>
      <c r="F5724" s="1"/>
      <c r="G5724" s="163"/>
      <c r="H5724" s="1"/>
      <c r="I5724" s="3"/>
      <c r="J5724" s="163"/>
    </row>
    <row r="5725" spans="5:10" x14ac:dyDescent="0.3">
      <c r="E5725" s="162"/>
      <c r="F5725" s="1"/>
      <c r="G5725" s="163"/>
      <c r="H5725" s="1"/>
      <c r="I5725" s="3"/>
      <c r="J5725" s="163"/>
    </row>
    <row r="5726" spans="5:10" x14ac:dyDescent="0.3">
      <c r="E5726" s="162"/>
      <c r="F5726" s="1"/>
      <c r="G5726" s="163"/>
      <c r="H5726" s="1"/>
      <c r="I5726" s="3"/>
      <c r="J5726" s="163"/>
    </row>
    <row r="5727" spans="5:10" x14ac:dyDescent="0.3">
      <c r="E5727" s="162"/>
      <c r="F5727" s="1"/>
      <c r="G5727" s="163"/>
      <c r="H5727" s="1"/>
      <c r="I5727" s="3"/>
      <c r="J5727" s="163"/>
    </row>
    <row r="5728" spans="5:10" x14ac:dyDescent="0.3">
      <c r="E5728" s="162"/>
      <c r="F5728" s="1"/>
      <c r="G5728" s="163"/>
      <c r="H5728" s="1"/>
      <c r="I5728" s="3"/>
      <c r="J5728" s="163"/>
    </row>
    <row r="5729" spans="5:10" x14ac:dyDescent="0.3">
      <c r="E5729" s="162"/>
      <c r="F5729" s="1"/>
      <c r="G5729" s="163"/>
      <c r="H5729" s="1"/>
      <c r="I5729" s="3"/>
      <c r="J5729" s="163"/>
    </row>
    <row r="5730" spans="5:10" x14ac:dyDescent="0.3">
      <c r="E5730" s="162"/>
      <c r="F5730" s="1"/>
      <c r="G5730" s="163"/>
      <c r="H5730" s="1"/>
      <c r="I5730" s="3"/>
      <c r="J5730" s="163"/>
    </row>
    <row r="5731" spans="5:10" x14ac:dyDescent="0.3">
      <c r="E5731" s="162"/>
      <c r="F5731" s="1"/>
      <c r="G5731" s="163"/>
      <c r="H5731" s="1"/>
      <c r="I5731" s="3"/>
      <c r="J5731" s="163"/>
    </row>
    <row r="5732" spans="5:10" x14ac:dyDescent="0.3">
      <c r="E5732" s="162"/>
      <c r="F5732" s="1"/>
      <c r="G5732" s="163"/>
      <c r="H5732" s="1"/>
      <c r="I5732" s="3"/>
      <c r="J5732" s="163"/>
    </row>
    <row r="5733" spans="5:10" x14ac:dyDescent="0.3">
      <c r="E5733" s="162"/>
      <c r="F5733" s="1"/>
      <c r="G5733" s="163"/>
      <c r="H5733" s="1"/>
      <c r="I5733" s="3"/>
      <c r="J5733" s="163"/>
    </row>
    <row r="5734" spans="5:10" x14ac:dyDescent="0.3">
      <c r="E5734" s="162"/>
      <c r="F5734" s="1"/>
      <c r="G5734" s="163"/>
      <c r="H5734" s="1"/>
      <c r="I5734" s="3"/>
      <c r="J5734" s="163"/>
    </row>
    <row r="5735" spans="5:10" x14ac:dyDescent="0.3">
      <c r="E5735" s="162"/>
      <c r="F5735" s="1"/>
      <c r="G5735" s="163"/>
      <c r="H5735" s="1"/>
      <c r="I5735" s="3"/>
      <c r="J5735" s="163"/>
    </row>
    <row r="5736" spans="5:10" x14ac:dyDescent="0.3">
      <c r="E5736" s="162"/>
      <c r="F5736" s="1"/>
      <c r="G5736" s="163"/>
      <c r="H5736" s="1"/>
      <c r="I5736" s="3"/>
      <c r="J5736" s="163"/>
    </row>
    <row r="5737" spans="5:10" x14ac:dyDescent="0.3">
      <c r="E5737" s="162"/>
      <c r="F5737" s="1"/>
      <c r="G5737" s="163"/>
      <c r="H5737" s="1"/>
      <c r="I5737" s="3"/>
      <c r="J5737" s="163"/>
    </row>
    <row r="5738" spans="5:10" x14ac:dyDescent="0.3">
      <c r="E5738" s="162"/>
      <c r="F5738" s="1"/>
      <c r="G5738" s="163"/>
      <c r="H5738" s="1"/>
      <c r="I5738" s="3"/>
      <c r="J5738" s="163"/>
    </row>
    <row r="5739" spans="5:10" x14ac:dyDescent="0.3">
      <c r="E5739" s="162"/>
      <c r="F5739" s="1"/>
      <c r="G5739" s="163"/>
      <c r="H5739" s="1"/>
      <c r="I5739" s="3"/>
      <c r="J5739" s="163"/>
    </row>
    <row r="5740" spans="5:10" x14ac:dyDescent="0.3">
      <c r="E5740" s="162"/>
      <c r="F5740" s="1"/>
      <c r="G5740" s="163"/>
      <c r="H5740" s="1"/>
      <c r="I5740" s="3"/>
      <c r="J5740" s="163"/>
    </row>
    <row r="5741" spans="5:10" x14ac:dyDescent="0.3">
      <c r="E5741" s="162"/>
      <c r="F5741" s="1"/>
      <c r="G5741" s="163"/>
      <c r="H5741" s="1"/>
      <c r="I5741" s="3"/>
      <c r="J5741" s="163"/>
    </row>
    <row r="5742" spans="5:10" x14ac:dyDescent="0.3">
      <c r="E5742" s="162"/>
      <c r="F5742" s="1"/>
      <c r="G5742" s="163"/>
      <c r="H5742" s="1"/>
      <c r="I5742" s="3"/>
      <c r="J5742" s="163"/>
    </row>
    <row r="5743" spans="5:10" x14ac:dyDescent="0.3">
      <c r="E5743" s="162"/>
      <c r="F5743" s="1"/>
      <c r="G5743" s="163"/>
      <c r="H5743" s="1"/>
      <c r="I5743" s="3"/>
      <c r="J5743" s="163"/>
    </row>
    <row r="5744" spans="5:10" x14ac:dyDescent="0.3">
      <c r="E5744" s="162"/>
      <c r="F5744" s="1"/>
      <c r="G5744" s="163"/>
      <c r="H5744" s="1"/>
      <c r="I5744" s="3"/>
      <c r="J5744" s="163"/>
    </row>
    <row r="5745" spans="5:10" x14ac:dyDescent="0.3">
      <c r="E5745" s="162"/>
      <c r="F5745" s="1"/>
      <c r="G5745" s="163"/>
      <c r="H5745" s="1"/>
      <c r="I5745" s="3"/>
      <c r="J5745" s="163"/>
    </row>
    <row r="5746" spans="5:10" x14ac:dyDescent="0.3">
      <c r="E5746" s="162"/>
      <c r="F5746" s="1"/>
      <c r="G5746" s="163"/>
      <c r="H5746" s="1"/>
      <c r="I5746" s="3"/>
      <c r="J5746" s="163"/>
    </row>
    <row r="5747" spans="5:10" x14ac:dyDescent="0.3">
      <c r="E5747" s="162"/>
      <c r="F5747" s="1"/>
      <c r="G5747" s="163"/>
      <c r="H5747" s="1"/>
      <c r="I5747" s="3"/>
      <c r="J5747" s="163"/>
    </row>
    <row r="5748" spans="5:10" x14ac:dyDescent="0.3">
      <c r="E5748" s="162"/>
      <c r="F5748" s="1"/>
      <c r="G5748" s="163"/>
      <c r="H5748" s="1"/>
      <c r="I5748" s="3"/>
      <c r="J5748" s="163"/>
    </row>
    <row r="5749" spans="5:10" x14ac:dyDescent="0.3">
      <c r="E5749" s="162"/>
      <c r="F5749" s="1"/>
      <c r="G5749" s="163"/>
      <c r="H5749" s="1"/>
      <c r="I5749" s="3"/>
      <c r="J5749" s="163"/>
    </row>
    <row r="5750" spans="5:10" x14ac:dyDescent="0.3">
      <c r="E5750" s="162"/>
      <c r="F5750" s="1"/>
      <c r="G5750" s="163"/>
      <c r="H5750" s="1"/>
      <c r="I5750" s="3"/>
      <c r="J5750" s="163"/>
    </row>
    <row r="5751" spans="5:10" x14ac:dyDescent="0.3">
      <c r="E5751" s="162"/>
      <c r="F5751" s="1"/>
      <c r="G5751" s="163"/>
      <c r="H5751" s="1"/>
      <c r="I5751" s="3"/>
      <c r="J5751" s="163"/>
    </row>
    <row r="5752" spans="5:10" x14ac:dyDescent="0.3">
      <c r="E5752" s="162"/>
      <c r="F5752" s="1"/>
      <c r="G5752" s="163"/>
      <c r="H5752" s="1"/>
      <c r="I5752" s="3"/>
      <c r="J5752" s="163"/>
    </row>
    <row r="5753" spans="5:10" x14ac:dyDescent="0.3">
      <c r="E5753" s="162"/>
      <c r="F5753" s="1"/>
      <c r="G5753" s="163"/>
      <c r="H5753" s="1"/>
      <c r="I5753" s="3"/>
      <c r="J5753" s="163"/>
    </row>
    <row r="5754" spans="5:10" x14ac:dyDescent="0.3">
      <c r="E5754" s="162"/>
      <c r="F5754" s="1"/>
      <c r="G5754" s="163"/>
      <c r="H5754" s="1"/>
      <c r="I5754" s="3"/>
      <c r="J5754" s="163"/>
    </row>
    <row r="5755" spans="5:10" x14ac:dyDescent="0.3">
      <c r="E5755" s="162"/>
      <c r="F5755" s="1"/>
      <c r="G5755" s="163"/>
      <c r="H5755" s="1"/>
      <c r="I5755" s="3"/>
      <c r="J5755" s="163"/>
    </row>
    <row r="5756" spans="5:10" x14ac:dyDescent="0.3">
      <c r="E5756" s="162"/>
      <c r="F5756" s="1"/>
      <c r="G5756" s="163"/>
      <c r="H5756" s="1"/>
      <c r="I5756" s="3"/>
      <c r="J5756" s="163"/>
    </row>
    <row r="5757" spans="5:10" x14ac:dyDescent="0.3">
      <c r="E5757" s="162"/>
      <c r="F5757" s="1"/>
      <c r="G5757" s="163"/>
      <c r="H5757" s="1"/>
      <c r="I5757" s="3"/>
      <c r="J5757" s="163"/>
    </row>
    <row r="5758" spans="5:10" x14ac:dyDescent="0.3">
      <c r="E5758" s="162"/>
      <c r="F5758" s="1"/>
      <c r="G5758" s="163"/>
      <c r="H5758" s="1"/>
      <c r="I5758" s="3"/>
      <c r="J5758" s="163"/>
    </row>
    <row r="5759" spans="5:10" x14ac:dyDescent="0.3">
      <c r="E5759" s="162"/>
      <c r="F5759" s="1"/>
      <c r="G5759" s="163"/>
      <c r="H5759" s="1"/>
      <c r="I5759" s="3"/>
      <c r="J5759" s="163"/>
    </row>
    <row r="5760" spans="5:10" x14ac:dyDescent="0.3">
      <c r="E5760" s="162"/>
      <c r="F5760" s="1"/>
      <c r="G5760" s="163"/>
      <c r="H5760" s="1"/>
      <c r="I5760" s="3"/>
      <c r="J5760" s="163"/>
    </row>
    <row r="5761" spans="5:10" x14ac:dyDescent="0.3">
      <c r="E5761" s="162"/>
      <c r="F5761" s="1"/>
      <c r="G5761" s="163"/>
      <c r="H5761" s="1"/>
      <c r="I5761" s="3"/>
      <c r="J5761" s="163"/>
    </row>
    <row r="5762" spans="5:10" x14ac:dyDescent="0.3">
      <c r="E5762" s="162"/>
      <c r="F5762" s="1"/>
      <c r="G5762" s="163"/>
      <c r="H5762" s="1"/>
      <c r="I5762" s="3"/>
      <c r="J5762" s="163"/>
    </row>
    <row r="5763" spans="5:10" x14ac:dyDescent="0.3">
      <c r="E5763" s="162"/>
      <c r="F5763" s="1"/>
      <c r="G5763" s="163"/>
      <c r="H5763" s="1"/>
      <c r="I5763" s="3"/>
      <c r="J5763" s="163"/>
    </row>
    <row r="5764" spans="5:10" x14ac:dyDescent="0.3">
      <c r="E5764" s="162"/>
      <c r="F5764" s="1"/>
      <c r="G5764" s="163"/>
      <c r="H5764" s="1"/>
      <c r="I5764" s="3"/>
      <c r="J5764" s="163"/>
    </row>
    <row r="5765" spans="5:10" x14ac:dyDescent="0.3">
      <c r="E5765" s="162"/>
      <c r="F5765" s="1"/>
      <c r="G5765" s="163"/>
      <c r="H5765" s="1"/>
      <c r="I5765" s="3"/>
      <c r="J5765" s="163"/>
    </row>
    <row r="5766" spans="5:10" x14ac:dyDescent="0.3">
      <c r="E5766" s="162"/>
      <c r="F5766" s="1"/>
      <c r="G5766" s="163"/>
      <c r="H5766" s="1"/>
      <c r="I5766" s="3"/>
      <c r="J5766" s="163"/>
    </row>
    <row r="5767" spans="5:10" x14ac:dyDescent="0.3">
      <c r="E5767" s="162"/>
      <c r="F5767" s="1"/>
      <c r="G5767" s="163"/>
      <c r="H5767" s="1"/>
      <c r="I5767" s="3"/>
      <c r="J5767" s="163"/>
    </row>
    <row r="5768" spans="5:10" x14ac:dyDescent="0.3">
      <c r="E5768" s="162"/>
      <c r="F5768" s="1"/>
      <c r="G5768" s="163"/>
      <c r="H5768" s="1"/>
      <c r="I5768" s="3"/>
      <c r="J5768" s="163"/>
    </row>
    <row r="5769" spans="5:10" x14ac:dyDescent="0.3">
      <c r="E5769" s="162"/>
      <c r="F5769" s="1"/>
      <c r="G5769" s="163"/>
      <c r="H5769" s="1"/>
      <c r="I5769" s="3"/>
      <c r="J5769" s="163"/>
    </row>
    <row r="5770" spans="5:10" x14ac:dyDescent="0.3">
      <c r="E5770" s="162"/>
      <c r="F5770" s="1"/>
      <c r="G5770" s="163"/>
      <c r="H5770" s="1"/>
      <c r="I5770" s="3"/>
      <c r="J5770" s="163"/>
    </row>
    <row r="5771" spans="5:10" x14ac:dyDescent="0.3">
      <c r="E5771" s="162"/>
      <c r="F5771" s="1"/>
      <c r="G5771" s="163"/>
      <c r="H5771" s="1"/>
      <c r="I5771" s="3"/>
      <c r="J5771" s="163"/>
    </row>
    <row r="5772" spans="5:10" x14ac:dyDescent="0.3">
      <c r="E5772" s="162"/>
      <c r="F5772" s="1"/>
      <c r="G5772" s="163"/>
      <c r="H5772" s="1"/>
      <c r="I5772" s="3"/>
      <c r="J5772" s="163"/>
    </row>
    <row r="5773" spans="5:10" x14ac:dyDescent="0.3">
      <c r="E5773" s="162"/>
      <c r="F5773" s="1"/>
      <c r="G5773" s="163"/>
      <c r="H5773" s="1"/>
      <c r="I5773" s="3"/>
      <c r="J5773" s="163"/>
    </row>
    <row r="5774" spans="5:10" x14ac:dyDescent="0.3">
      <c r="E5774" s="162"/>
      <c r="F5774" s="1"/>
      <c r="G5774" s="163"/>
      <c r="H5774" s="1"/>
      <c r="I5774" s="3"/>
      <c r="J5774" s="163"/>
    </row>
    <row r="5775" spans="5:10" x14ac:dyDescent="0.3">
      <c r="E5775" s="162"/>
      <c r="F5775" s="1"/>
      <c r="G5775" s="163"/>
      <c r="H5775" s="1"/>
      <c r="I5775" s="3"/>
      <c r="J5775" s="163"/>
    </row>
    <row r="5776" spans="5:10" x14ac:dyDescent="0.3">
      <c r="E5776" s="162"/>
      <c r="F5776" s="1"/>
      <c r="G5776" s="163"/>
      <c r="H5776" s="1"/>
      <c r="I5776" s="3"/>
      <c r="J5776" s="163"/>
    </row>
    <row r="5777" spans="5:10" x14ac:dyDescent="0.3">
      <c r="E5777" s="162"/>
      <c r="F5777" s="1"/>
      <c r="G5777" s="163"/>
      <c r="H5777" s="1"/>
      <c r="I5777" s="3"/>
      <c r="J5777" s="163"/>
    </row>
    <row r="5778" spans="5:10" x14ac:dyDescent="0.3">
      <c r="E5778" s="162"/>
      <c r="F5778" s="1"/>
      <c r="G5778" s="163"/>
      <c r="H5778" s="1"/>
      <c r="I5778" s="3"/>
      <c r="J5778" s="163"/>
    </row>
    <row r="5779" spans="5:10" x14ac:dyDescent="0.3">
      <c r="E5779" s="162"/>
      <c r="F5779" s="1"/>
      <c r="G5779" s="163"/>
      <c r="H5779" s="1"/>
      <c r="I5779" s="3"/>
      <c r="J5779" s="163"/>
    </row>
    <row r="5780" spans="5:10" x14ac:dyDescent="0.3">
      <c r="E5780" s="162"/>
      <c r="F5780" s="1"/>
      <c r="G5780" s="163"/>
      <c r="H5780" s="1"/>
      <c r="I5780" s="3"/>
      <c r="J5780" s="163"/>
    </row>
    <row r="5781" spans="5:10" x14ac:dyDescent="0.3">
      <c r="E5781" s="162"/>
      <c r="F5781" s="1"/>
      <c r="G5781" s="163"/>
      <c r="H5781" s="1"/>
      <c r="I5781" s="3"/>
      <c r="J5781" s="163"/>
    </row>
    <row r="5782" spans="5:10" x14ac:dyDescent="0.3">
      <c r="E5782" s="162"/>
      <c r="F5782" s="1"/>
      <c r="G5782" s="163"/>
      <c r="H5782" s="1"/>
      <c r="I5782" s="3"/>
      <c r="J5782" s="163"/>
    </row>
    <row r="5783" spans="5:10" x14ac:dyDescent="0.3">
      <c r="E5783" s="162"/>
      <c r="F5783" s="1"/>
      <c r="G5783" s="163"/>
      <c r="H5783" s="1"/>
      <c r="I5783" s="3"/>
      <c r="J5783" s="163"/>
    </row>
    <row r="5784" spans="5:10" x14ac:dyDescent="0.3">
      <c r="E5784" s="162"/>
      <c r="F5784" s="1"/>
      <c r="G5784" s="163"/>
      <c r="H5784" s="1"/>
      <c r="I5784" s="3"/>
      <c r="J5784" s="163"/>
    </row>
    <row r="5785" spans="5:10" x14ac:dyDescent="0.3">
      <c r="E5785" s="162"/>
      <c r="F5785" s="1"/>
      <c r="G5785" s="163"/>
      <c r="H5785" s="1"/>
      <c r="I5785" s="3"/>
      <c r="J5785" s="163"/>
    </row>
    <row r="5786" spans="5:10" x14ac:dyDescent="0.3">
      <c r="E5786" s="162"/>
      <c r="F5786" s="1"/>
      <c r="G5786" s="163"/>
      <c r="H5786" s="1"/>
      <c r="I5786" s="3"/>
      <c r="J5786" s="163"/>
    </row>
    <row r="5787" spans="5:10" x14ac:dyDescent="0.3">
      <c r="E5787" s="162"/>
      <c r="F5787" s="1"/>
      <c r="G5787" s="163"/>
      <c r="H5787" s="1"/>
      <c r="I5787" s="3"/>
      <c r="J5787" s="163"/>
    </row>
    <row r="5788" spans="5:10" x14ac:dyDescent="0.3">
      <c r="E5788" s="162"/>
      <c r="F5788" s="1"/>
      <c r="G5788" s="163"/>
      <c r="H5788" s="1"/>
      <c r="I5788" s="3"/>
      <c r="J5788" s="163"/>
    </row>
    <row r="5789" spans="5:10" x14ac:dyDescent="0.3">
      <c r="E5789" s="162"/>
      <c r="F5789" s="1"/>
      <c r="G5789" s="163"/>
      <c r="H5789" s="1"/>
      <c r="I5789" s="3"/>
      <c r="J5789" s="163"/>
    </row>
    <row r="5790" spans="5:10" x14ac:dyDescent="0.3">
      <c r="E5790" s="162"/>
      <c r="F5790" s="1"/>
      <c r="G5790" s="163"/>
      <c r="H5790" s="1"/>
      <c r="I5790" s="3"/>
      <c r="J5790" s="163"/>
    </row>
    <row r="5791" spans="5:10" x14ac:dyDescent="0.3">
      <c r="E5791" s="162"/>
      <c r="F5791" s="1"/>
      <c r="G5791" s="163"/>
      <c r="H5791" s="1"/>
      <c r="I5791" s="3"/>
      <c r="J5791" s="163"/>
    </row>
    <row r="5792" spans="5:10" x14ac:dyDescent="0.3">
      <c r="E5792" s="162"/>
      <c r="F5792" s="1"/>
      <c r="G5792" s="163"/>
      <c r="H5792" s="1"/>
      <c r="I5792" s="3"/>
      <c r="J5792" s="163"/>
    </row>
    <row r="5793" spans="5:10" x14ac:dyDescent="0.3">
      <c r="E5793" s="162"/>
      <c r="F5793" s="1"/>
      <c r="G5793" s="163"/>
      <c r="H5793" s="1"/>
      <c r="I5793" s="3"/>
      <c r="J5793" s="163"/>
    </row>
    <row r="5794" spans="5:10" x14ac:dyDescent="0.3">
      <c r="E5794" s="162"/>
      <c r="F5794" s="1"/>
      <c r="G5794" s="163"/>
      <c r="H5794" s="1"/>
      <c r="I5794" s="3"/>
      <c r="J5794" s="163"/>
    </row>
    <row r="5795" spans="5:10" x14ac:dyDescent="0.3">
      <c r="E5795" s="162"/>
      <c r="F5795" s="1"/>
      <c r="G5795" s="163"/>
      <c r="H5795" s="1"/>
      <c r="I5795" s="3"/>
      <c r="J5795" s="163"/>
    </row>
    <row r="5796" spans="5:10" x14ac:dyDescent="0.3">
      <c r="E5796" s="162"/>
      <c r="F5796" s="1"/>
      <c r="G5796" s="163"/>
      <c r="H5796" s="1"/>
      <c r="I5796" s="3"/>
      <c r="J5796" s="163"/>
    </row>
    <row r="5797" spans="5:10" x14ac:dyDescent="0.3">
      <c r="E5797" s="162"/>
      <c r="F5797" s="1"/>
      <c r="G5797" s="163"/>
      <c r="H5797" s="1"/>
      <c r="I5797" s="3"/>
      <c r="J5797" s="163"/>
    </row>
    <row r="5798" spans="5:10" x14ac:dyDescent="0.3">
      <c r="E5798" s="162"/>
      <c r="F5798" s="1"/>
      <c r="G5798" s="163"/>
      <c r="H5798" s="1"/>
      <c r="I5798" s="3"/>
      <c r="J5798" s="163"/>
    </row>
    <row r="5799" spans="5:10" x14ac:dyDescent="0.3">
      <c r="E5799" s="162"/>
      <c r="F5799" s="1"/>
      <c r="G5799" s="163"/>
      <c r="H5799" s="1"/>
      <c r="I5799" s="3"/>
      <c r="J5799" s="163"/>
    </row>
    <row r="5800" spans="5:10" x14ac:dyDescent="0.3">
      <c r="E5800" s="162"/>
      <c r="F5800" s="1"/>
      <c r="G5800" s="163"/>
      <c r="H5800" s="1"/>
      <c r="I5800" s="3"/>
      <c r="J5800" s="163"/>
    </row>
    <row r="5801" spans="5:10" x14ac:dyDescent="0.3">
      <c r="E5801" s="162"/>
      <c r="F5801" s="1"/>
      <c r="G5801" s="163"/>
      <c r="H5801" s="1"/>
      <c r="I5801" s="3"/>
      <c r="J5801" s="163"/>
    </row>
    <row r="5802" spans="5:10" x14ac:dyDescent="0.3">
      <c r="E5802" s="162"/>
      <c r="F5802" s="1"/>
      <c r="G5802" s="163"/>
      <c r="H5802" s="1"/>
      <c r="I5802" s="3"/>
      <c r="J5802" s="163"/>
    </row>
    <row r="5803" spans="5:10" x14ac:dyDescent="0.3">
      <c r="E5803" s="162"/>
      <c r="F5803" s="1"/>
      <c r="G5803" s="163"/>
      <c r="H5803" s="1"/>
      <c r="I5803" s="3"/>
      <c r="J5803" s="163"/>
    </row>
    <row r="5804" spans="5:10" x14ac:dyDescent="0.3">
      <c r="E5804" s="162"/>
      <c r="F5804" s="1"/>
      <c r="G5804" s="163"/>
      <c r="H5804" s="1"/>
      <c r="I5804" s="3"/>
      <c r="J5804" s="163"/>
    </row>
    <row r="5805" spans="5:10" x14ac:dyDescent="0.3">
      <c r="E5805" s="162"/>
      <c r="F5805" s="1"/>
      <c r="G5805" s="163"/>
      <c r="H5805" s="1"/>
      <c r="I5805" s="3"/>
      <c r="J5805" s="163"/>
    </row>
    <row r="5806" spans="5:10" x14ac:dyDescent="0.3">
      <c r="E5806" s="162"/>
      <c r="F5806" s="1"/>
      <c r="G5806" s="163"/>
      <c r="H5806" s="1"/>
      <c r="I5806" s="3"/>
      <c r="J5806" s="163"/>
    </row>
    <row r="5807" spans="5:10" x14ac:dyDescent="0.3">
      <c r="E5807" s="162"/>
      <c r="F5807" s="1"/>
      <c r="G5807" s="163"/>
      <c r="H5807" s="1"/>
      <c r="I5807" s="3"/>
      <c r="J5807" s="163"/>
    </row>
    <row r="5808" spans="5:10" x14ac:dyDescent="0.3">
      <c r="E5808" s="162"/>
      <c r="F5808" s="1"/>
      <c r="G5808" s="163"/>
      <c r="H5808" s="1"/>
      <c r="I5808" s="3"/>
      <c r="J5808" s="163"/>
    </row>
    <row r="5809" spans="5:10" x14ac:dyDescent="0.3">
      <c r="E5809" s="162"/>
      <c r="F5809" s="1"/>
      <c r="G5809" s="163"/>
      <c r="H5809" s="1"/>
      <c r="I5809" s="3"/>
      <c r="J5809" s="163"/>
    </row>
    <row r="5810" spans="5:10" x14ac:dyDescent="0.3">
      <c r="E5810" s="162"/>
      <c r="F5810" s="1"/>
      <c r="G5810" s="163"/>
      <c r="H5810" s="1"/>
      <c r="I5810" s="3"/>
      <c r="J5810" s="163"/>
    </row>
    <row r="5811" spans="5:10" x14ac:dyDescent="0.3">
      <c r="E5811" s="162"/>
      <c r="F5811" s="1"/>
      <c r="G5811" s="163"/>
      <c r="H5811" s="1"/>
      <c r="I5811" s="3"/>
      <c r="J5811" s="163"/>
    </row>
    <row r="5812" spans="5:10" x14ac:dyDescent="0.3">
      <c r="E5812" s="162"/>
      <c r="F5812" s="1"/>
      <c r="G5812" s="163"/>
      <c r="H5812" s="1"/>
      <c r="I5812" s="3"/>
      <c r="J5812" s="163"/>
    </row>
    <row r="5813" spans="5:10" x14ac:dyDescent="0.3">
      <c r="E5813" s="162"/>
      <c r="F5813" s="1"/>
      <c r="G5813" s="163"/>
      <c r="H5813" s="1"/>
      <c r="I5813" s="3"/>
      <c r="J5813" s="163"/>
    </row>
    <row r="5814" spans="5:10" x14ac:dyDescent="0.3">
      <c r="E5814" s="162"/>
      <c r="F5814" s="1"/>
      <c r="G5814" s="163"/>
      <c r="H5814" s="1"/>
      <c r="I5814" s="3"/>
      <c r="J5814" s="163"/>
    </row>
    <row r="5815" spans="5:10" x14ac:dyDescent="0.3">
      <c r="E5815" s="162"/>
      <c r="F5815" s="1"/>
      <c r="G5815" s="163"/>
      <c r="H5815" s="1"/>
      <c r="I5815" s="3"/>
      <c r="J5815" s="163"/>
    </row>
    <row r="5816" spans="5:10" x14ac:dyDescent="0.3">
      <c r="E5816" s="162"/>
      <c r="F5816" s="1"/>
      <c r="G5816" s="163"/>
      <c r="H5816" s="1"/>
      <c r="I5816" s="3"/>
      <c r="J5816" s="163"/>
    </row>
    <row r="5817" spans="5:10" x14ac:dyDescent="0.3">
      <c r="E5817" s="162"/>
      <c r="F5817" s="1"/>
      <c r="G5817" s="163"/>
      <c r="H5817" s="1"/>
      <c r="I5817" s="3"/>
      <c r="J5817" s="163"/>
    </row>
    <row r="5818" spans="5:10" x14ac:dyDescent="0.3">
      <c r="E5818" s="162"/>
      <c r="F5818" s="1"/>
      <c r="G5818" s="163"/>
      <c r="H5818" s="1"/>
      <c r="I5818" s="3"/>
      <c r="J5818" s="163"/>
    </row>
    <row r="5819" spans="5:10" x14ac:dyDescent="0.3">
      <c r="E5819" s="162"/>
      <c r="F5819" s="1"/>
      <c r="G5819" s="163"/>
      <c r="H5819" s="1"/>
      <c r="I5819" s="3"/>
      <c r="J5819" s="163"/>
    </row>
    <row r="5820" spans="5:10" x14ac:dyDescent="0.3">
      <c r="E5820" s="162"/>
      <c r="F5820" s="1"/>
      <c r="G5820" s="163"/>
      <c r="H5820" s="1"/>
      <c r="I5820" s="3"/>
      <c r="J5820" s="163"/>
    </row>
    <row r="5821" spans="5:10" x14ac:dyDescent="0.3">
      <c r="E5821" s="162"/>
      <c r="F5821" s="1"/>
      <c r="G5821" s="163"/>
      <c r="H5821" s="1"/>
      <c r="I5821" s="3"/>
      <c r="J5821" s="163"/>
    </row>
    <row r="5822" spans="5:10" x14ac:dyDescent="0.3">
      <c r="E5822" s="162"/>
      <c r="F5822" s="1"/>
      <c r="G5822" s="163"/>
      <c r="H5822" s="1"/>
      <c r="I5822" s="3"/>
      <c r="J5822" s="163"/>
    </row>
    <row r="5823" spans="5:10" x14ac:dyDescent="0.3">
      <c r="E5823" s="162"/>
      <c r="F5823" s="1"/>
      <c r="G5823" s="163"/>
      <c r="H5823" s="1"/>
      <c r="I5823" s="3"/>
      <c r="J5823" s="163"/>
    </row>
    <row r="5824" spans="5:10" x14ac:dyDescent="0.3">
      <c r="E5824" s="162"/>
      <c r="F5824" s="1"/>
      <c r="G5824" s="163"/>
      <c r="H5824" s="1"/>
      <c r="I5824" s="3"/>
      <c r="J5824" s="163"/>
    </row>
    <row r="5825" spans="5:10" x14ac:dyDescent="0.3">
      <c r="E5825" s="162"/>
      <c r="F5825" s="1"/>
      <c r="G5825" s="163"/>
      <c r="H5825" s="1"/>
      <c r="I5825" s="3"/>
      <c r="J5825" s="163"/>
    </row>
    <row r="5826" spans="5:10" x14ac:dyDescent="0.3">
      <c r="E5826" s="162"/>
      <c r="F5826" s="1"/>
      <c r="G5826" s="163"/>
      <c r="H5826" s="1"/>
      <c r="I5826" s="3"/>
      <c r="J5826" s="163"/>
    </row>
    <row r="5827" spans="5:10" x14ac:dyDescent="0.3">
      <c r="E5827" s="162"/>
      <c r="F5827" s="1"/>
      <c r="G5827" s="163"/>
      <c r="H5827" s="1"/>
      <c r="I5827" s="3"/>
      <c r="J5827" s="163"/>
    </row>
    <row r="5828" spans="5:10" x14ac:dyDescent="0.3">
      <c r="E5828" s="162"/>
      <c r="F5828" s="1"/>
      <c r="G5828" s="163"/>
      <c r="H5828" s="1"/>
      <c r="I5828" s="3"/>
      <c r="J5828" s="163"/>
    </row>
    <row r="5829" spans="5:10" x14ac:dyDescent="0.3">
      <c r="E5829" s="162"/>
      <c r="F5829" s="1"/>
      <c r="G5829" s="163"/>
      <c r="H5829" s="1"/>
      <c r="I5829" s="3"/>
      <c r="J5829" s="163"/>
    </row>
    <row r="5830" spans="5:10" x14ac:dyDescent="0.3">
      <c r="E5830" s="162"/>
      <c r="F5830" s="1"/>
      <c r="G5830" s="163"/>
      <c r="H5830" s="1"/>
      <c r="I5830" s="3"/>
      <c r="J5830" s="163"/>
    </row>
    <row r="5831" spans="5:10" x14ac:dyDescent="0.3">
      <c r="E5831" s="162"/>
      <c r="F5831" s="1"/>
      <c r="G5831" s="163"/>
      <c r="H5831" s="1"/>
      <c r="I5831" s="3"/>
      <c r="J5831" s="163"/>
    </row>
    <row r="5832" spans="5:10" x14ac:dyDescent="0.3">
      <c r="E5832" s="162"/>
      <c r="F5832" s="1"/>
      <c r="G5832" s="163"/>
      <c r="H5832" s="1"/>
      <c r="I5832" s="3"/>
      <c r="J5832" s="163"/>
    </row>
    <row r="5833" spans="5:10" x14ac:dyDescent="0.3">
      <c r="E5833" s="162"/>
      <c r="F5833" s="1"/>
      <c r="G5833" s="163"/>
      <c r="H5833" s="1"/>
      <c r="I5833" s="3"/>
      <c r="J5833" s="163"/>
    </row>
    <row r="5834" spans="5:10" x14ac:dyDescent="0.3">
      <c r="E5834" s="162"/>
      <c r="F5834" s="1"/>
      <c r="G5834" s="163"/>
      <c r="H5834" s="1"/>
      <c r="I5834" s="3"/>
      <c r="J5834" s="163"/>
    </row>
    <row r="5835" spans="5:10" x14ac:dyDescent="0.3">
      <c r="E5835" s="162"/>
      <c r="F5835" s="1"/>
      <c r="G5835" s="163"/>
      <c r="H5835" s="1"/>
      <c r="I5835" s="3"/>
      <c r="J5835" s="163"/>
    </row>
    <row r="5836" spans="5:10" x14ac:dyDescent="0.3">
      <c r="E5836" s="162"/>
      <c r="F5836" s="1"/>
      <c r="G5836" s="163"/>
      <c r="H5836" s="1"/>
      <c r="I5836" s="3"/>
      <c r="J5836" s="163"/>
    </row>
    <row r="5837" spans="5:10" x14ac:dyDescent="0.3">
      <c r="E5837" s="162"/>
      <c r="F5837" s="1"/>
      <c r="G5837" s="163"/>
      <c r="H5837" s="1"/>
      <c r="I5837" s="3"/>
      <c r="J5837" s="163"/>
    </row>
    <row r="5838" spans="5:10" x14ac:dyDescent="0.3">
      <c r="E5838" s="162"/>
      <c r="F5838" s="1"/>
      <c r="G5838" s="163"/>
      <c r="H5838" s="1"/>
      <c r="I5838" s="3"/>
      <c r="J5838" s="163"/>
    </row>
    <row r="5839" spans="5:10" x14ac:dyDescent="0.3">
      <c r="E5839" s="162"/>
      <c r="F5839" s="1"/>
      <c r="G5839" s="163"/>
      <c r="H5839" s="1"/>
      <c r="I5839" s="3"/>
      <c r="J5839" s="163"/>
    </row>
    <row r="5840" spans="5:10" x14ac:dyDescent="0.3">
      <c r="E5840" s="162"/>
      <c r="F5840" s="1"/>
      <c r="G5840" s="163"/>
      <c r="H5840" s="1"/>
      <c r="I5840" s="3"/>
      <c r="J5840" s="163"/>
    </row>
    <row r="5841" spans="5:10" x14ac:dyDescent="0.3">
      <c r="E5841" s="162"/>
      <c r="F5841" s="1"/>
      <c r="G5841" s="163"/>
      <c r="H5841" s="1"/>
      <c r="I5841" s="3"/>
      <c r="J5841" s="163"/>
    </row>
    <row r="5842" spans="5:10" x14ac:dyDescent="0.3">
      <c r="E5842" s="162"/>
      <c r="F5842" s="1"/>
      <c r="G5842" s="163"/>
      <c r="H5842" s="1"/>
      <c r="I5842" s="3"/>
      <c r="J5842" s="163"/>
    </row>
    <row r="5843" spans="5:10" x14ac:dyDescent="0.3">
      <c r="E5843" s="162"/>
      <c r="F5843" s="1"/>
      <c r="G5843" s="163"/>
      <c r="H5843" s="1"/>
      <c r="I5843" s="3"/>
      <c r="J5843" s="163"/>
    </row>
    <row r="5844" spans="5:10" x14ac:dyDescent="0.3">
      <c r="E5844" s="162"/>
      <c r="F5844" s="1"/>
      <c r="G5844" s="163"/>
      <c r="H5844" s="1"/>
      <c r="I5844" s="3"/>
      <c r="J5844" s="163"/>
    </row>
    <row r="5845" spans="5:10" x14ac:dyDescent="0.3">
      <c r="E5845" s="162"/>
      <c r="F5845" s="1"/>
      <c r="G5845" s="163"/>
      <c r="H5845" s="1"/>
      <c r="I5845" s="3"/>
      <c r="J5845" s="163"/>
    </row>
    <row r="5846" spans="5:10" x14ac:dyDescent="0.3">
      <c r="E5846" s="162"/>
      <c r="F5846" s="1"/>
      <c r="G5846" s="163"/>
      <c r="H5846" s="1"/>
      <c r="I5846" s="3"/>
      <c r="J5846" s="163"/>
    </row>
    <row r="5847" spans="5:10" x14ac:dyDescent="0.3">
      <c r="E5847" s="162"/>
      <c r="F5847" s="1"/>
      <c r="G5847" s="163"/>
      <c r="H5847" s="1"/>
      <c r="I5847" s="3"/>
      <c r="J5847" s="163"/>
    </row>
    <row r="5848" spans="5:10" x14ac:dyDescent="0.3">
      <c r="E5848" s="162"/>
      <c r="F5848" s="1"/>
      <c r="G5848" s="163"/>
      <c r="H5848" s="1"/>
      <c r="I5848" s="3"/>
      <c r="J5848" s="163"/>
    </row>
    <row r="5849" spans="5:10" x14ac:dyDescent="0.3">
      <c r="E5849" s="162"/>
      <c r="F5849" s="1"/>
      <c r="G5849" s="163"/>
      <c r="H5849" s="1"/>
      <c r="I5849" s="3"/>
      <c r="J5849" s="163"/>
    </row>
    <row r="5850" spans="5:10" x14ac:dyDescent="0.3">
      <c r="E5850" s="162"/>
      <c r="F5850" s="1"/>
      <c r="G5850" s="163"/>
      <c r="H5850" s="1"/>
      <c r="I5850" s="3"/>
      <c r="J5850" s="163"/>
    </row>
    <row r="5851" spans="5:10" x14ac:dyDescent="0.3">
      <c r="E5851" s="162"/>
      <c r="F5851" s="1"/>
      <c r="G5851" s="163"/>
      <c r="H5851" s="1"/>
      <c r="I5851" s="3"/>
      <c r="J5851" s="163"/>
    </row>
    <row r="5852" spans="5:10" x14ac:dyDescent="0.3">
      <c r="E5852" s="162"/>
      <c r="F5852" s="1"/>
      <c r="G5852" s="163"/>
      <c r="H5852" s="1"/>
      <c r="I5852" s="3"/>
      <c r="J5852" s="163"/>
    </row>
    <row r="5853" spans="5:10" x14ac:dyDescent="0.3">
      <c r="E5853" s="162"/>
      <c r="F5853" s="1"/>
      <c r="G5853" s="163"/>
      <c r="H5853" s="1"/>
      <c r="I5853" s="3"/>
      <c r="J5853" s="163"/>
    </row>
    <row r="5854" spans="5:10" x14ac:dyDescent="0.3">
      <c r="E5854" s="162"/>
      <c r="F5854" s="1"/>
      <c r="G5854" s="163"/>
      <c r="H5854" s="1"/>
      <c r="I5854" s="3"/>
      <c r="J5854" s="163"/>
    </row>
    <row r="5855" spans="5:10" x14ac:dyDescent="0.3">
      <c r="E5855" s="162"/>
      <c r="F5855" s="1"/>
      <c r="G5855" s="163"/>
      <c r="H5855" s="1"/>
      <c r="I5855" s="3"/>
      <c r="J5855" s="163"/>
    </row>
    <row r="5856" spans="5:10" x14ac:dyDescent="0.3">
      <c r="E5856" s="162"/>
      <c r="F5856" s="1"/>
      <c r="G5856" s="163"/>
      <c r="H5856" s="1"/>
      <c r="I5856" s="3"/>
      <c r="J5856" s="163"/>
    </row>
    <row r="5857" spans="5:10" x14ac:dyDescent="0.3">
      <c r="E5857" s="162"/>
      <c r="F5857" s="1"/>
      <c r="G5857" s="163"/>
      <c r="H5857" s="1"/>
      <c r="I5857" s="3"/>
      <c r="J5857" s="163"/>
    </row>
    <row r="5858" spans="5:10" x14ac:dyDescent="0.3">
      <c r="E5858" s="162"/>
      <c r="F5858" s="1"/>
      <c r="G5858" s="163"/>
      <c r="H5858" s="1"/>
      <c r="I5858" s="3"/>
      <c r="J5858" s="163"/>
    </row>
    <row r="5859" spans="5:10" x14ac:dyDescent="0.3">
      <c r="E5859" s="162"/>
      <c r="F5859" s="1"/>
      <c r="G5859" s="163"/>
      <c r="H5859" s="1"/>
      <c r="I5859" s="3"/>
      <c r="J5859" s="163"/>
    </row>
    <row r="5860" spans="5:10" x14ac:dyDescent="0.3">
      <c r="E5860" s="162"/>
      <c r="F5860" s="1"/>
      <c r="G5860" s="163"/>
      <c r="H5860" s="1"/>
      <c r="I5860" s="3"/>
      <c r="J5860" s="163"/>
    </row>
    <row r="5861" spans="5:10" x14ac:dyDescent="0.3">
      <c r="E5861" s="162"/>
      <c r="F5861" s="1"/>
      <c r="G5861" s="163"/>
      <c r="H5861" s="1"/>
      <c r="I5861" s="3"/>
      <c r="J5861" s="163"/>
    </row>
    <row r="5862" spans="5:10" x14ac:dyDescent="0.3">
      <c r="E5862" s="162"/>
      <c r="F5862" s="1"/>
      <c r="G5862" s="163"/>
      <c r="H5862" s="1"/>
      <c r="I5862" s="3"/>
      <c r="J5862" s="163"/>
    </row>
    <row r="5863" spans="5:10" x14ac:dyDescent="0.3">
      <c r="E5863" s="162"/>
      <c r="F5863" s="1"/>
      <c r="G5863" s="163"/>
      <c r="H5863" s="1"/>
      <c r="I5863" s="3"/>
      <c r="J5863" s="163"/>
    </row>
    <row r="5864" spans="5:10" x14ac:dyDescent="0.3">
      <c r="E5864" s="162"/>
      <c r="F5864" s="1"/>
      <c r="G5864" s="163"/>
      <c r="H5864" s="1"/>
      <c r="I5864" s="3"/>
      <c r="J5864" s="163"/>
    </row>
    <row r="5865" spans="5:10" x14ac:dyDescent="0.3">
      <c r="E5865" s="162"/>
      <c r="F5865" s="1"/>
      <c r="G5865" s="163"/>
      <c r="H5865" s="1"/>
      <c r="I5865" s="3"/>
      <c r="J5865" s="163"/>
    </row>
    <row r="5866" spans="5:10" x14ac:dyDescent="0.3">
      <c r="E5866" s="162"/>
      <c r="F5866" s="1"/>
      <c r="G5866" s="163"/>
      <c r="H5866" s="1"/>
      <c r="I5866" s="3"/>
      <c r="J5866" s="163"/>
    </row>
    <row r="5867" spans="5:10" x14ac:dyDescent="0.3">
      <c r="E5867" s="162"/>
      <c r="F5867" s="1"/>
      <c r="G5867" s="163"/>
      <c r="H5867" s="1"/>
      <c r="I5867" s="3"/>
      <c r="J5867" s="163"/>
    </row>
    <row r="5868" spans="5:10" x14ac:dyDescent="0.3">
      <c r="E5868" s="162"/>
      <c r="F5868" s="1"/>
      <c r="G5868" s="163"/>
      <c r="H5868" s="1"/>
      <c r="I5868" s="3"/>
      <c r="J5868" s="163"/>
    </row>
    <row r="5869" spans="5:10" x14ac:dyDescent="0.3">
      <c r="E5869" s="162"/>
      <c r="F5869" s="1"/>
      <c r="G5869" s="163"/>
      <c r="H5869" s="1"/>
      <c r="I5869" s="3"/>
      <c r="J5869" s="163"/>
    </row>
    <row r="5870" spans="5:10" x14ac:dyDescent="0.3">
      <c r="E5870" s="162"/>
      <c r="F5870" s="1"/>
      <c r="G5870" s="163"/>
      <c r="H5870" s="1"/>
      <c r="I5870" s="3"/>
      <c r="J5870" s="163"/>
    </row>
    <row r="5871" spans="5:10" x14ac:dyDescent="0.3">
      <c r="E5871" s="162"/>
      <c r="F5871" s="1"/>
      <c r="G5871" s="163"/>
      <c r="H5871" s="1"/>
      <c r="I5871" s="3"/>
      <c r="J5871" s="163"/>
    </row>
    <row r="5872" spans="5:10" x14ac:dyDescent="0.3">
      <c r="E5872" s="162"/>
      <c r="F5872" s="1"/>
      <c r="G5872" s="163"/>
      <c r="H5872" s="1"/>
      <c r="I5872" s="3"/>
      <c r="J5872" s="163"/>
    </row>
    <row r="5873" spans="5:10" x14ac:dyDescent="0.3">
      <c r="E5873" s="162"/>
      <c r="F5873" s="1"/>
      <c r="G5873" s="163"/>
      <c r="H5873" s="1"/>
      <c r="I5873" s="3"/>
      <c r="J5873" s="163"/>
    </row>
    <row r="5874" spans="5:10" x14ac:dyDescent="0.3">
      <c r="E5874" s="162"/>
      <c r="F5874" s="1"/>
      <c r="G5874" s="163"/>
      <c r="H5874" s="1"/>
      <c r="I5874" s="3"/>
      <c r="J5874" s="163"/>
    </row>
    <row r="5875" spans="5:10" x14ac:dyDescent="0.3">
      <c r="E5875" s="162"/>
      <c r="F5875" s="1"/>
      <c r="G5875" s="163"/>
      <c r="H5875" s="1"/>
      <c r="I5875" s="3"/>
      <c r="J5875" s="163"/>
    </row>
    <row r="5876" spans="5:10" x14ac:dyDescent="0.3">
      <c r="E5876" s="162"/>
      <c r="F5876" s="1"/>
      <c r="G5876" s="163"/>
      <c r="H5876" s="1"/>
      <c r="I5876" s="3"/>
      <c r="J5876" s="163"/>
    </row>
    <row r="5877" spans="5:10" x14ac:dyDescent="0.3">
      <c r="E5877" s="162"/>
      <c r="F5877" s="1"/>
      <c r="G5877" s="163"/>
      <c r="H5877" s="1"/>
      <c r="I5877" s="3"/>
      <c r="J5877" s="163"/>
    </row>
    <row r="5878" spans="5:10" x14ac:dyDescent="0.3">
      <c r="E5878" s="162"/>
      <c r="F5878" s="1"/>
      <c r="G5878" s="163"/>
      <c r="H5878" s="1"/>
      <c r="I5878" s="3"/>
      <c r="J5878" s="163"/>
    </row>
    <row r="5879" spans="5:10" x14ac:dyDescent="0.3">
      <c r="E5879" s="162"/>
      <c r="F5879" s="1"/>
      <c r="G5879" s="163"/>
      <c r="H5879" s="1"/>
      <c r="I5879" s="3"/>
      <c r="J5879" s="163"/>
    </row>
    <row r="5880" spans="5:10" x14ac:dyDescent="0.3">
      <c r="E5880" s="162"/>
      <c r="F5880" s="1"/>
      <c r="G5880" s="163"/>
      <c r="H5880" s="1"/>
      <c r="I5880" s="3"/>
      <c r="J5880" s="163"/>
    </row>
    <row r="5881" spans="5:10" x14ac:dyDescent="0.3">
      <c r="E5881" s="162"/>
      <c r="F5881" s="1"/>
      <c r="G5881" s="163"/>
      <c r="H5881" s="1"/>
      <c r="I5881" s="3"/>
      <c r="J5881" s="163"/>
    </row>
    <row r="5882" spans="5:10" x14ac:dyDescent="0.3">
      <c r="E5882" s="162"/>
      <c r="F5882" s="1"/>
      <c r="G5882" s="163"/>
      <c r="H5882" s="1"/>
      <c r="I5882" s="3"/>
      <c r="J5882" s="163"/>
    </row>
    <row r="5883" spans="5:10" x14ac:dyDescent="0.3">
      <c r="E5883" s="162"/>
      <c r="F5883" s="1"/>
      <c r="G5883" s="163"/>
      <c r="H5883" s="1"/>
      <c r="I5883" s="3"/>
      <c r="J5883" s="163"/>
    </row>
    <row r="5884" spans="5:10" x14ac:dyDescent="0.3">
      <c r="E5884" s="162"/>
      <c r="F5884" s="1"/>
      <c r="G5884" s="163"/>
      <c r="H5884" s="1"/>
      <c r="I5884" s="3"/>
      <c r="J5884" s="163"/>
    </row>
    <row r="5885" spans="5:10" x14ac:dyDescent="0.3">
      <c r="E5885" s="162"/>
      <c r="F5885" s="1"/>
      <c r="G5885" s="163"/>
      <c r="H5885" s="1"/>
      <c r="I5885" s="3"/>
      <c r="J5885" s="163"/>
    </row>
    <row r="5886" spans="5:10" x14ac:dyDescent="0.3">
      <c r="E5886" s="162"/>
      <c r="F5886" s="1"/>
      <c r="G5886" s="163"/>
      <c r="H5886" s="1"/>
      <c r="I5886" s="3"/>
      <c r="J5886" s="163"/>
    </row>
    <row r="5887" spans="5:10" x14ac:dyDescent="0.3">
      <c r="E5887" s="162"/>
      <c r="F5887" s="1"/>
      <c r="G5887" s="163"/>
      <c r="H5887" s="1"/>
      <c r="I5887" s="3"/>
      <c r="J5887" s="163"/>
    </row>
    <row r="5888" spans="5:10" x14ac:dyDescent="0.3">
      <c r="E5888" s="162"/>
      <c r="F5888" s="1"/>
      <c r="G5888" s="163"/>
      <c r="H5888" s="1"/>
      <c r="I5888" s="3"/>
      <c r="J5888" s="163"/>
    </row>
    <row r="5889" spans="5:10" x14ac:dyDescent="0.3">
      <c r="E5889" s="162"/>
      <c r="F5889" s="1"/>
      <c r="G5889" s="163"/>
      <c r="H5889" s="1"/>
      <c r="I5889" s="3"/>
      <c r="J5889" s="163"/>
    </row>
    <row r="5890" spans="5:10" x14ac:dyDescent="0.3">
      <c r="E5890" s="162"/>
      <c r="F5890" s="1"/>
      <c r="G5890" s="163"/>
      <c r="H5890" s="1"/>
      <c r="I5890" s="3"/>
      <c r="J5890" s="163"/>
    </row>
    <row r="5891" spans="5:10" x14ac:dyDescent="0.3">
      <c r="E5891" s="162"/>
      <c r="F5891" s="1"/>
      <c r="G5891" s="163"/>
      <c r="H5891" s="1"/>
      <c r="I5891" s="3"/>
      <c r="J5891" s="163"/>
    </row>
    <row r="5892" spans="5:10" x14ac:dyDescent="0.3">
      <c r="E5892" s="162"/>
      <c r="F5892" s="1"/>
      <c r="G5892" s="163"/>
      <c r="H5892" s="1"/>
      <c r="I5892" s="3"/>
      <c r="J5892" s="163"/>
    </row>
    <row r="5893" spans="5:10" x14ac:dyDescent="0.3">
      <c r="E5893" s="162"/>
      <c r="F5893" s="1"/>
      <c r="G5893" s="163"/>
      <c r="H5893" s="1"/>
      <c r="I5893" s="3"/>
      <c r="J5893" s="163"/>
    </row>
    <row r="5894" spans="5:10" x14ac:dyDescent="0.3">
      <c r="E5894" s="162"/>
      <c r="F5894" s="1"/>
      <c r="G5894" s="163"/>
      <c r="H5894" s="1"/>
      <c r="I5894" s="3"/>
      <c r="J5894" s="163"/>
    </row>
    <row r="5895" spans="5:10" x14ac:dyDescent="0.3">
      <c r="E5895" s="162"/>
      <c r="F5895" s="1"/>
      <c r="G5895" s="163"/>
      <c r="H5895" s="1"/>
      <c r="I5895" s="3"/>
      <c r="J5895" s="163"/>
    </row>
    <row r="5896" spans="5:10" x14ac:dyDescent="0.3">
      <c r="E5896" s="162"/>
      <c r="F5896" s="1"/>
      <c r="G5896" s="163"/>
      <c r="H5896" s="1"/>
      <c r="I5896" s="3"/>
      <c r="J5896" s="163"/>
    </row>
    <row r="5897" spans="5:10" x14ac:dyDescent="0.3">
      <c r="E5897" s="162"/>
      <c r="F5897" s="1"/>
      <c r="G5897" s="163"/>
      <c r="H5897" s="1"/>
      <c r="I5897" s="3"/>
      <c r="J5897" s="163"/>
    </row>
    <row r="5898" spans="5:10" x14ac:dyDescent="0.3">
      <c r="E5898" s="162"/>
      <c r="F5898" s="1"/>
      <c r="G5898" s="163"/>
      <c r="H5898" s="1"/>
      <c r="I5898" s="3"/>
      <c r="J5898" s="163"/>
    </row>
    <row r="5899" spans="5:10" x14ac:dyDescent="0.3">
      <c r="E5899" s="162"/>
      <c r="F5899" s="1"/>
      <c r="G5899" s="163"/>
      <c r="H5899" s="1"/>
      <c r="I5899" s="3"/>
      <c r="J5899" s="163"/>
    </row>
    <row r="5900" spans="5:10" x14ac:dyDescent="0.3">
      <c r="E5900" s="162"/>
      <c r="F5900" s="1"/>
      <c r="G5900" s="163"/>
      <c r="H5900" s="1"/>
      <c r="I5900" s="3"/>
      <c r="J5900" s="163"/>
    </row>
    <row r="5901" spans="5:10" x14ac:dyDescent="0.3">
      <c r="E5901" s="162"/>
      <c r="F5901" s="1"/>
      <c r="G5901" s="163"/>
      <c r="H5901" s="1"/>
      <c r="I5901" s="3"/>
      <c r="J5901" s="163"/>
    </row>
    <row r="5902" spans="5:10" x14ac:dyDescent="0.3">
      <c r="E5902" s="162"/>
      <c r="F5902" s="1"/>
      <c r="G5902" s="163"/>
      <c r="H5902" s="1"/>
      <c r="I5902" s="3"/>
      <c r="J5902" s="163"/>
    </row>
    <row r="5903" spans="5:10" x14ac:dyDescent="0.3">
      <c r="E5903" s="162"/>
      <c r="F5903" s="1"/>
      <c r="G5903" s="163"/>
      <c r="H5903" s="1"/>
      <c r="I5903" s="3"/>
      <c r="J5903" s="163"/>
    </row>
    <row r="5904" spans="5:10" x14ac:dyDescent="0.3">
      <c r="E5904" s="162"/>
      <c r="F5904" s="1"/>
      <c r="G5904" s="163"/>
      <c r="H5904" s="1"/>
      <c r="I5904" s="3"/>
      <c r="J5904" s="163"/>
    </row>
    <row r="5905" spans="5:10" x14ac:dyDescent="0.3">
      <c r="E5905" s="162"/>
      <c r="F5905" s="1"/>
      <c r="G5905" s="163"/>
      <c r="H5905" s="1"/>
      <c r="I5905" s="3"/>
      <c r="J5905" s="163"/>
    </row>
    <row r="5906" spans="5:10" x14ac:dyDescent="0.3">
      <c r="E5906" s="162"/>
      <c r="F5906" s="1"/>
      <c r="G5906" s="163"/>
      <c r="H5906" s="1"/>
      <c r="I5906" s="3"/>
      <c r="J5906" s="163"/>
    </row>
    <row r="5907" spans="5:10" x14ac:dyDescent="0.3">
      <c r="E5907" s="162"/>
      <c r="F5907" s="1"/>
      <c r="G5907" s="163"/>
      <c r="H5907" s="1"/>
      <c r="I5907" s="3"/>
      <c r="J5907" s="163"/>
    </row>
    <row r="5908" spans="5:10" x14ac:dyDescent="0.3">
      <c r="E5908" s="162"/>
      <c r="F5908" s="1"/>
      <c r="G5908" s="163"/>
      <c r="H5908" s="1"/>
      <c r="I5908" s="3"/>
      <c r="J5908" s="163"/>
    </row>
    <row r="5909" spans="5:10" x14ac:dyDescent="0.3">
      <c r="E5909" s="162"/>
      <c r="F5909" s="1"/>
      <c r="G5909" s="163"/>
      <c r="H5909" s="1"/>
      <c r="I5909" s="3"/>
      <c r="J5909" s="163"/>
    </row>
    <row r="5910" spans="5:10" x14ac:dyDescent="0.3">
      <c r="E5910" s="162"/>
      <c r="F5910" s="1"/>
      <c r="G5910" s="163"/>
      <c r="H5910" s="1"/>
      <c r="I5910" s="3"/>
      <c r="J5910" s="163"/>
    </row>
    <row r="5911" spans="5:10" x14ac:dyDescent="0.3">
      <c r="E5911" s="162"/>
      <c r="F5911" s="1"/>
      <c r="G5911" s="163"/>
      <c r="H5911" s="1"/>
      <c r="I5911" s="3"/>
      <c r="J5911" s="163"/>
    </row>
    <row r="5912" spans="5:10" x14ac:dyDescent="0.3">
      <c r="E5912" s="162"/>
      <c r="F5912" s="1"/>
      <c r="G5912" s="163"/>
      <c r="H5912" s="1"/>
      <c r="I5912" s="3"/>
      <c r="J5912" s="163"/>
    </row>
    <row r="5913" spans="5:10" x14ac:dyDescent="0.3">
      <c r="E5913" s="162"/>
      <c r="F5913" s="1"/>
      <c r="G5913" s="163"/>
      <c r="H5913" s="1"/>
      <c r="I5913" s="3"/>
      <c r="J5913" s="163"/>
    </row>
    <row r="5914" spans="5:10" x14ac:dyDescent="0.3">
      <c r="E5914" s="162"/>
      <c r="F5914" s="1"/>
      <c r="G5914" s="163"/>
      <c r="H5914" s="1"/>
      <c r="I5914" s="3"/>
      <c r="J5914" s="163"/>
    </row>
    <row r="5915" spans="5:10" x14ac:dyDescent="0.3">
      <c r="E5915" s="162"/>
      <c r="F5915" s="1"/>
      <c r="G5915" s="163"/>
      <c r="H5915" s="1"/>
      <c r="I5915" s="3"/>
      <c r="J5915" s="163"/>
    </row>
    <row r="5916" spans="5:10" x14ac:dyDescent="0.3">
      <c r="E5916" s="162"/>
      <c r="F5916" s="1"/>
      <c r="G5916" s="163"/>
      <c r="H5916" s="1"/>
      <c r="I5916" s="3"/>
      <c r="J5916" s="163"/>
    </row>
    <row r="5917" spans="5:10" x14ac:dyDescent="0.3">
      <c r="E5917" s="162"/>
      <c r="F5917" s="1"/>
      <c r="G5917" s="163"/>
      <c r="H5917" s="1"/>
      <c r="I5917" s="3"/>
      <c r="J5917" s="163"/>
    </row>
    <row r="5918" spans="5:10" x14ac:dyDescent="0.3">
      <c r="E5918" s="162"/>
      <c r="F5918" s="1"/>
      <c r="G5918" s="163"/>
      <c r="H5918" s="1"/>
      <c r="I5918" s="3"/>
      <c r="J5918" s="163"/>
    </row>
    <row r="5919" spans="5:10" x14ac:dyDescent="0.3">
      <c r="E5919" s="162"/>
      <c r="F5919" s="1"/>
      <c r="G5919" s="163"/>
      <c r="H5919" s="1"/>
      <c r="I5919" s="3"/>
      <c r="J5919" s="163"/>
    </row>
    <row r="5920" spans="5:10" x14ac:dyDescent="0.3">
      <c r="E5920" s="162"/>
      <c r="F5920" s="1"/>
      <c r="G5920" s="163"/>
      <c r="H5920" s="1"/>
      <c r="I5920" s="3"/>
      <c r="J5920" s="163"/>
    </row>
    <row r="5921" spans="5:10" x14ac:dyDescent="0.3">
      <c r="E5921" s="162"/>
      <c r="F5921" s="1"/>
      <c r="G5921" s="163"/>
      <c r="H5921" s="1"/>
      <c r="I5921" s="3"/>
      <c r="J5921" s="163"/>
    </row>
    <row r="5922" spans="5:10" x14ac:dyDescent="0.3">
      <c r="E5922" s="162"/>
      <c r="F5922" s="1"/>
      <c r="G5922" s="163"/>
      <c r="H5922" s="1"/>
      <c r="I5922" s="3"/>
      <c r="J5922" s="163"/>
    </row>
    <row r="5923" spans="5:10" x14ac:dyDescent="0.3">
      <c r="E5923" s="162"/>
      <c r="F5923" s="1"/>
      <c r="G5923" s="163"/>
      <c r="H5923" s="1"/>
      <c r="I5923" s="3"/>
      <c r="J5923" s="163"/>
    </row>
    <row r="5924" spans="5:10" x14ac:dyDescent="0.3">
      <c r="E5924" s="162"/>
      <c r="F5924" s="1"/>
      <c r="G5924" s="163"/>
      <c r="H5924" s="1"/>
      <c r="I5924" s="3"/>
      <c r="J5924" s="163"/>
    </row>
    <row r="5925" spans="5:10" x14ac:dyDescent="0.3">
      <c r="E5925" s="162"/>
      <c r="F5925" s="1"/>
      <c r="G5925" s="163"/>
      <c r="H5925" s="1"/>
      <c r="I5925" s="3"/>
      <c r="J5925" s="163"/>
    </row>
    <row r="5926" spans="5:10" x14ac:dyDescent="0.3">
      <c r="E5926" s="162"/>
      <c r="F5926" s="1"/>
      <c r="G5926" s="163"/>
      <c r="H5926" s="1"/>
      <c r="I5926" s="3"/>
      <c r="J5926" s="163"/>
    </row>
    <row r="5927" spans="5:10" x14ac:dyDescent="0.3">
      <c r="E5927" s="162"/>
      <c r="F5927" s="1"/>
      <c r="G5927" s="163"/>
      <c r="H5927" s="1"/>
      <c r="I5927" s="3"/>
      <c r="J5927" s="163"/>
    </row>
    <row r="5928" spans="5:10" x14ac:dyDescent="0.3">
      <c r="E5928" s="162"/>
      <c r="F5928" s="1"/>
      <c r="G5928" s="163"/>
      <c r="H5928" s="1"/>
      <c r="I5928" s="3"/>
      <c r="J5928" s="163"/>
    </row>
    <row r="5929" spans="5:10" x14ac:dyDescent="0.3">
      <c r="E5929" s="162"/>
      <c r="F5929" s="1"/>
      <c r="G5929" s="163"/>
      <c r="H5929" s="1"/>
      <c r="I5929" s="3"/>
      <c r="J5929" s="163"/>
    </row>
    <row r="5930" spans="5:10" x14ac:dyDescent="0.3">
      <c r="E5930" s="162"/>
      <c r="F5930" s="1"/>
      <c r="G5930" s="163"/>
      <c r="H5930" s="1"/>
      <c r="I5930" s="3"/>
      <c r="J5930" s="163"/>
    </row>
    <row r="5931" spans="5:10" x14ac:dyDescent="0.3">
      <c r="E5931" s="162"/>
      <c r="F5931" s="1"/>
      <c r="G5931" s="163"/>
      <c r="H5931" s="1"/>
      <c r="I5931" s="3"/>
      <c r="J5931" s="163"/>
    </row>
    <row r="5932" spans="5:10" x14ac:dyDescent="0.3">
      <c r="E5932" s="162"/>
      <c r="F5932" s="1"/>
      <c r="G5932" s="163"/>
      <c r="H5932" s="1"/>
      <c r="I5932" s="3"/>
      <c r="J5932" s="163"/>
    </row>
    <row r="5933" spans="5:10" x14ac:dyDescent="0.3">
      <c r="E5933" s="162"/>
      <c r="F5933" s="1"/>
      <c r="G5933" s="163"/>
      <c r="H5933" s="1"/>
      <c r="I5933" s="3"/>
      <c r="J5933" s="163"/>
    </row>
    <row r="5934" spans="5:10" x14ac:dyDescent="0.3">
      <c r="E5934" s="162"/>
      <c r="F5934" s="1"/>
      <c r="G5934" s="163"/>
      <c r="H5934" s="1"/>
      <c r="I5934" s="3"/>
      <c r="J5934" s="163"/>
    </row>
    <row r="5935" spans="5:10" x14ac:dyDescent="0.3">
      <c r="E5935" s="162"/>
      <c r="F5935" s="1"/>
      <c r="G5935" s="163"/>
      <c r="H5935" s="1"/>
      <c r="I5935" s="3"/>
      <c r="J5935" s="163"/>
    </row>
    <row r="5936" spans="5:10" x14ac:dyDescent="0.3">
      <c r="E5936" s="162"/>
      <c r="F5936" s="1"/>
      <c r="G5936" s="163"/>
      <c r="H5936" s="1"/>
      <c r="I5936" s="3"/>
      <c r="J5936" s="163"/>
    </row>
    <row r="5937" spans="5:10" x14ac:dyDescent="0.3">
      <c r="E5937" s="162"/>
      <c r="F5937" s="1"/>
      <c r="G5937" s="163"/>
      <c r="H5937" s="1"/>
      <c r="I5937" s="3"/>
      <c r="J5937" s="163"/>
    </row>
    <row r="5938" spans="5:10" x14ac:dyDescent="0.3">
      <c r="E5938" s="162"/>
      <c r="F5938" s="1"/>
      <c r="G5938" s="163"/>
      <c r="H5938" s="1"/>
      <c r="I5938" s="3"/>
      <c r="J5938" s="163"/>
    </row>
    <row r="5939" spans="5:10" x14ac:dyDescent="0.3">
      <c r="E5939" s="162"/>
      <c r="F5939" s="1"/>
      <c r="G5939" s="163"/>
      <c r="H5939" s="1"/>
      <c r="I5939" s="3"/>
      <c r="J5939" s="163"/>
    </row>
    <row r="5940" spans="5:10" x14ac:dyDescent="0.3">
      <c r="E5940" s="162"/>
      <c r="F5940" s="1"/>
      <c r="G5940" s="163"/>
      <c r="H5940" s="1"/>
      <c r="I5940" s="3"/>
      <c r="J5940" s="163"/>
    </row>
    <row r="5941" spans="5:10" x14ac:dyDescent="0.3">
      <c r="E5941" s="162"/>
      <c r="F5941" s="1"/>
      <c r="G5941" s="163"/>
      <c r="H5941" s="1"/>
      <c r="I5941" s="3"/>
      <c r="J5941" s="163"/>
    </row>
    <row r="5942" spans="5:10" x14ac:dyDescent="0.3">
      <c r="E5942" s="162"/>
      <c r="F5942" s="1"/>
      <c r="G5942" s="163"/>
      <c r="H5942" s="1"/>
      <c r="I5942" s="3"/>
      <c r="J5942" s="163"/>
    </row>
    <row r="5943" spans="5:10" x14ac:dyDescent="0.3">
      <c r="E5943" s="162"/>
      <c r="F5943" s="1"/>
      <c r="G5943" s="163"/>
      <c r="H5943" s="1"/>
      <c r="I5943" s="3"/>
      <c r="J5943" s="163"/>
    </row>
    <row r="5944" spans="5:10" x14ac:dyDescent="0.3">
      <c r="E5944" s="162"/>
      <c r="F5944" s="1"/>
      <c r="G5944" s="163"/>
      <c r="H5944" s="1"/>
      <c r="I5944" s="3"/>
      <c r="J5944" s="163"/>
    </row>
    <row r="5945" spans="5:10" x14ac:dyDescent="0.3">
      <c r="E5945" s="162"/>
      <c r="F5945" s="1"/>
      <c r="G5945" s="163"/>
      <c r="H5945" s="1"/>
      <c r="I5945" s="3"/>
      <c r="J5945" s="163"/>
    </row>
    <row r="5946" spans="5:10" x14ac:dyDescent="0.3">
      <c r="E5946" s="162"/>
      <c r="F5946" s="1"/>
      <c r="G5946" s="163"/>
      <c r="H5946" s="1"/>
      <c r="I5946" s="3"/>
      <c r="J5946" s="163"/>
    </row>
    <row r="5947" spans="5:10" x14ac:dyDescent="0.3">
      <c r="E5947" s="162"/>
      <c r="F5947" s="1"/>
      <c r="G5947" s="163"/>
      <c r="H5947" s="1"/>
      <c r="I5947" s="3"/>
      <c r="J5947" s="163"/>
    </row>
    <row r="5948" spans="5:10" x14ac:dyDescent="0.3">
      <c r="E5948" s="162"/>
      <c r="F5948" s="1"/>
      <c r="G5948" s="163"/>
      <c r="H5948" s="1"/>
      <c r="I5948" s="3"/>
      <c r="J5948" s="163"/>
    </row>
    <row r="5949" spans="5:10" x14ac:dyDescent="0.3">
      <c r="E5949" s="162"/>
      <c r="F5949" s="1"/>
      <c r="G5949" s="163"/>
      <c r="H5949" s="1"/>
      <c r="I5949" s="3"/>
      <c r="J5949" s="163"/>
    </row>
    <row r="5950" spans="5:10" x14ac:dyDescent="0.3">
      <c r="E5950" s="162"/>
      <c r="F5950" s="1"/>
      <c r="G5950" s="163"/>
      <c r="H5950" s="1"/>
      <c r="I5950" s="3"/>
      <c r="J5950" s="163"/>
    </row>
    <row r="5951" spans="5:10" x14ac:dyDescent="0.3">
      <c r="E5951" s="162"/>
      <c r="F5951" s="1"/>
      <c r="G5951" s="163"/>
      <c r="H5951" s="1"/>
      <c r="I5951" s="3"/>
      <c r="J5951" s="163"/>
    </row>
    <row r="5952" spans="5:10" x14ac:dyDescent="0.3">
      <c r="E5952" s="162"/>
      <c r="F5952" s="1"/>
      <c r="G5952" s="163"/>
      <c r="H5952" s="1"/>
      <c r="I5952" s="3"/>
      <c r="J5952" s="163"/>
    </row>
    <row r="5953" spans="5:10" x14ac:dyDescent="0.3">
      <c r="E5953" s="162"/>
      <c r="F5953" s="1"/>
      <c r="G5953" s="163"/>
      <c r="H5953" s="1"/>
      <c r="I5953" s="3"/>
      <c r="J5953" s="163"/>
    </row>
    <row r="5954" spans="5:10" x14ac:dyDescent="0.3">
      <c r="E5954" s="162"/>
      <c r="F5954" s="1"/>
      <c r="G5954" s="163"/>
      <c r="H5954" s="1"/>
      <c r="I5954" s="3"/>
      <c r="J5954" s="163"/>
    </row>
    <row r="5955" spans="5:10" x14ac:dyDescent="0.3">
      <c r="E5955" s="162"/>
      <c r="F5955" s="1"/>
      <c r="G5955" s="163"/>
      <c r="H5955" s="1"/>
      <c r="I5955" s="3"/>
      <c r="J5955" s="163"/>
    </row>
    <row r="5956" spans="5:10" x14ac:dyDescent="0.3">
      <c r="E5956" s="162"/>
      <c r="F5956" s="1"/>
      <c r="G5956" s="163"/>
      <c r="H5956" s="1"/>
      <c r="I5956" s="3"/>
      <c r="J5956" s="163"/>
    </row>
    <row r="5957" spans="5:10" x14ac:dyDescent="0.3">
      <c r="E5957" s="162"/>
      <c r="F5957" s="1"/>
      <c r="G5957" s="163"/>
      <c r="H5957" s="1"/>
      <c r="I5957" s="3"/>
      <c r="J5957" s="163"/>
    </row>
    <row r="5958" spans="5:10" x14ac:dyDescent="0.3">
      <c r="E5958" s="162"/>
      <c r="F5958" s="1"/>
      <c r="G5958" s="163"/>
      <c r="H5958" s="1"/>
      <c r="I5958" s="3"/>
      <c r="J5958" s="163"/>
    </row>
    <row r="5959" spans="5:10" x14ac:dyDescent="0.3">
      <c r="E5959" s="162"/>
      <c r="F5959" s="1"/>
      <c r="G5959" s="163"/>
      <c r="H5959" s="1"/>
      <c r="I5959" s="3"/>
      <c r="J5959" s="163"/>
    </row>
    <row r="5960" spans="5:10" x14ac:dyDescent="0.3">
      <c r="E5960" s="162"/>
      <c r="F5960" s="1"/>
      <c r="G5960" s="163"/>
      <c r="H5960" s="1"/>
      <c r="I5960" s="3"/>
      <c r="J5960" s="163"/>
    </row>
    <row r="5961" spans="5:10" x14ac:dyDescent="0.3">
      <c r="E5961" s="162"/>
      <c r="F5961" s="1"/>
      <c r="G5961" s="163"/>
      <c r="H5961" s="1"/>
      <c r="I5961" s="3"/>
      <c r="J5961" s="163"/>
    </row>
    <row r="5962" spans="5:10" x14ac:dyDescent="0.3">
      <c r="E5962" s="162"/>
      <c r="F5962" s="1"/>
      <c r="G5962" s="163"/>
      <c r="H5962" s="1"/>
      <c r="I5962" s="3"/>
      <c r="J5962" s="163"/>
    </row>
    <row r="5963" spans="5:10" x14ac:dyDescent="0.3">
      <c r="E5963" s="162"/>
      <c r="F5963" s="1"/>
      <c r="G5963" s="163"/>
      <c r="H5963" s="1"/>
      <c r="I5963" s="3"/>
      <c r="J5963" s="163"/>
    </row>
    <row r="5964" spans="5:10" x14ac:dyDescent="0.3">
      <c r="E5964" s="162"/>
      <c r="F5964" s="1"/>
      <c r="G5964" s="163"/>
      <c r="H5964" s="1"/>
      <c r="I5964" s="3"/>
      <c r="J5964" s="163"/>
    </row>
    <row r="5965" spans="5:10" x14ac:dyDescent="0.3">
      <c r="E5965" s="162"/>
      <c r="F5965" s="1"/>
      <c r="G5965" s="163"/>
      <c r="H5965" s="1"/>
      <c r="I5965" s="3"/>
      <c r="J5965" s="163"/>
    </row>
    <row r="5966" spans="5:10" x14ac:dyDescent="0.3">
      <c r="E5966" s="162"/>
      <c r="F5966" s="1"/>
      <c r="G5966" s="163"/>
      <c r="H5966" s="1"/>
      <c r="I5966" s="3"/>
      <c r="J5966" s="163"/>
    </row>
    <row r="5967" spans="5:10" x14ac:dyDescent="0.3">
      <c r="E5967" s="162"/>
      <c r="F5967" s="1"/>
      <c r="G5967" s="163"/>
      <c r="H5967" s="1"/>
      <c r="I5967" s="3"/>
      <c r="J5967" s="163"/>
    </row>
    <row r="5968" spans="5:10" x14ac:dyDescent="0.3">
      <c r="E5968" s="162"/>
      <c r="F5968" s="1"/>
      <c r="G5968" s="163"/>
      <c r="H5968" s="1"/>
      <c r="I5968" s="3"/>
      <c r="J5968" s="163"/>
    </row>
    <row r="5969" spans="5:10" x14ac:dyDescent="0.3">
      <c r="E5969" s="162"/>
      <c r="F5969" s="1"/>
      <c r="G5969" s="163"/>
      <c r="H5969" s="1"/>
      <c r="I5969" s="3"/>
      <c r="J5969" s="163"/>
    </row>
    <row r="5970" spans="5:10" x14ac:dyDescent="0.3">
      <c r="E5970" s="162"/>
      <c r="F5970" s="1"/>
      <c r="G5970" s="163"/>
      <c r="H5970" s="1"/>
      <c r="I5970" s="3"/>
      <c r="J5970" s="163"/>
    </row>
    <row r="5971" spans="5:10" x14ac:dyDescent="0.3">
      <c r="E5971" s="162"/>
      <c r="F5971" s="1"/>
      <c r="G5971" s="163"/>
      <c r="H5971" s="1"/>
      <c r="I5971" s="3"/>
      <c r="J5971" s="163"/>
    </row>
    <row r="5972" spans="5:10" x14ac:dyDescent="0.3">
      <c r="E5972" s="162"/>
      <c r="F5972" s="1"/>
      <c r="G5972" s="163"/>
      <c r="H5972" s="1"/>
      <c r="I5972" s="3"/>
      <c r="J5972" s="163"/>
    </row>
    <row r="5973" spans="5:10" x14ac:dyDescent="0.3">
      <c r="E5973" s="162"/>
      <c r="F5973" s="1"/>
      <c r="G5973" s="163"/>
      <c r="H5973" s="1"/>
      <c r="I5973" s="3"/>
      <c r="J5973" s="163"/>
    </row>
    <row r="5974" spans="5:10" x14ac:dyDescent="0.3">
      <c r="E5974" s="162"/>
      <c r="F5974" s="1"/>
      <c r="G5974" s="163"/>
      <c r="H5974" s="1"/>
      <c r="I5974" s="3"/>
      <c r="J5974" s="163"/>
    </row>
    <row r="5975" spans="5:10" x14ac:dyDescent="0.3">
      <c r="E5975" s="162"/>
      <c r="F5975" s="1"/>
      <c r="G5975" s="163"/>
      <c r="H5975" s="1"/>
      <c r="I5975" s="3"/>
      <c r="J5975" s="163"/>
    </row>
    <row r="5976" spans="5:10" x14ac:dyDescent="0.3">
      <c r="E5976" s="162"/>
      <c r="F5976" s="1"/>
      <c r="G5976" s="163"/>
      <c r="H5976" s="1"/>
      <c r="I5976" s="3"/>
      <c r="J5976" s="163"/>
    </row>
    <row r="5977" spans="5:10" x14ac:dyDescent="0.3">
      <c r="E5977" s="162"/>
      <c r="F5977" s="1"/>
      <c r="G5977" s="163"/>
      <c r="H5977" s="1"/>
      <c r="I5977" s="3"/>
      <c r="J5977" s="163"/>
    </row>
    <row r="5978" spans="5:10" x14ac:dyDescent="0.3">
      <c r="E5978" s="162"/>
      <c r="F5978" s="1"/>
      <c r="G5978" s="163"/>
      <c r="H5978" s="1"/>
      <c r="I5978" s="3"/>
      <c r="J5978" s="163"/>
    </row>
    <row r="5979" spans="5:10" x14ac:dyDescent="0.3">
      <c r="E5979" s="162"/>
      <c r="F5979" s="1"/>
      <c r="G5979" s="163"/>
      <c r="H5979" s="1"/>
      <c r="I5979" s="3"/>
      <c r="J5979" s="163"/>
    </row>
    <row r="5980" spans="5:10" x14ac:dyDescent="0.3">
      <c r="E5980" s="162"/>
      <c r="F5980" s="1"/>
      <c r="G5980" s="163"/>
      <c r="H5980" s="1"/>
      <c r="I5980" s="3"/>
      <c r="J5980" s="163"/>
    </row>
    <row r="5981" spans="5:10" x14ac:dyDescent="0.3">
      <c r="E5981" s="162"/>
      <c r="F5981" s="1"/>
      <c r="G5981" s="163"/>
      <c r="H5981" s="1"/>
      <c r="I5981" s="3"/>
      <c r="J5981" s="163"/>
    </row>
    <row r="5982" spans="5:10" x14ac:dyDescent="0.3">
      <c r="E5982" s="162"/>
      <c r="F5982" s="1"/>
      <c r="G5982" s="163"/>
      <c r="H5982" s="1"/>
      <c r="I5982" s="3"/>
      <c r="J5982" s="163"/>
    </row>
    <row r="5983" spans="5:10" x14ac:dyDescent="0.3">
      <c r="E5983" s="162"/>
      <c r="F5983" s="1"/>
      <c r="G5983" s="163"/>
      <c r="H5983" s="1"/>
      <c r="I5983" s="3"/>
      <c r="J5983" s="163"/>
    </row>
    <row r="5984" spans="5:10" x14ac:dyDescent="0.3">
      <c r="E5984" s="162"/>
      <c r="F5984" s="1"/>
      <c r="G5984" s="163"/>
      <c r="H5984" s="1"/>
      <c r="I5984" s="3"/>
      <c r="J5984" s="163"/>
    </row>
    <row r="5985" spans="5:10" x14ac:dyDescent="0.3">
      <c r="E5985" s="162"/>
      <c r="F5985" s="1"/>
      <c r="G5985" s="163"/>
      <c r="H5985" s="1"/>
      <c r="I5985" s="3"/>
      <c r="J5985" s="163"/>
    </row>
    <row r="5986" spans="5:10" x14ac:dyDescent="0.3">
      <c r="E5986" s="162"/>
      <c r="F5986" s="1"/>
      <c r="G5986" s="163"/>
      <c r="H5986" s="1"/>
      <c r="I5986" s="3"/>
      <c r="J5986" s="163"/>
    </row>
    <row r="5987" spans="5:10" x14ac:dyDescent="0.3">
      <c r="E5987" s="162"/>
      <c r="F5987" s="1"/>
      <c r="G5987" s="163"/>
      <c r="H5987" s="1"/>
      <c r="I5987" s="3"/>
      <c r="J5987" s="163"/>
    </row>
    <row r="5988" spans="5:10" x14ac:dyDescent="0.3">
      <c r="E5988" s="162"/>
      <c r="F5988" s="1"/>
      <c r="G5988" s="163"/>
      <c r="H5988" s="1"/>
      <c r="I5988" s="3"/>
      <c r="J5988" s="163"/>
    </row>
    <row r="5989" spans="5:10" x14ac:dyDescent="0.3">
      <c r="E5989" s="162"/>
      <c r="F5989" s="1"/>
      <c r="G5989" s="163"/>
      <c r="H5989" s="1"/>
      <c r="I5989" s="3"/>
      <c r="J5989" s="163"/>
    </row>
    <row r="5990" spans="5:10" x14ac:dyDescent="0.3">
      <c r="E5990" s="162"/>
      <c r="F5990" s="1"/>
      <c r="G5990" s="163"/>
      <c r="H5990" s="1"/>
      <c r="I5990" s="3"/>
      <c r="J5990" s="163"/>
    </row>
    <row r="5991" spans="5:10" x14ac:dyDescent="0.3">
      <c r="E5991" s="162"/>
      <c r="F5991" s="1"/>
      <c r="G5991" s="163"/>
      <c r="H5991" s="1"/>
      <c r="I5991" s="3"/>
      <c r="J5991" s="163"/>
    </row>
    <row r="5992" spans="5:10" x14ac:dyDescent="0.3">
      <c r="E5992" s="162"/>
      <c r="F5992" s="1"/>
      <c r="G5992" s="163"/>
      <c r="H5992" s="1"/>
      <c r="I5992" s="3"/>
      <c r="J5992" s="163"/>
    </row>
    <row r="5993" spans="5:10" x14ac:dyDescent="0.3">
      <c r="E5993" s="162"/>
      <c r="F5993" s="1"/>
      <c r="G5993" s="163"/>
      <c r="H5993" s="1"/>
      <c r="I5993" s="3"/>
      <c r="J5993" s="163"/>
    </row>
    <row r="5994" spans="5:10" x14ac:dyDescent="0.3">
      <c r="E5994" s="162"/>
      <c r="F5994" s="1"/>
      <c r="G5994" s="163"/>
      <c r="H5994" s="1"/>
      <c r="I5994" s="3"/>
      <c r="J5994" s="163"/>
    </row>
    <row r="5995" spans="5:10" x14ac:dyDescent="0.3">
      <c r="E5995" s="162"/>
      <c r="F5995" s="1"/>
      <c r="G5995" s="163"/>
      <c r="H5995" s="1"/>
      <c r="I5995" s="3"/>
      <c r="J5995" s="163"/>
    </row>
    <row r="5996" spans="5:10" x14ac:dyDescent="0.3">
      <c r="E5996" s="162"/>
      <c r="F5996" s="1"/>
      <c r="G5996" s="163"/>
      <c r="H5996" s="1"/>
      <c r="I5996" s="3"/>
      <c r="J5996" s="163"/>
    </row>
    <row r="5997" spans="5:10" x14ac:dyDescent="0.3">
      <c r="E5997" s="162"/>
      <c r="F5997" s="1"/>
      <c r="G5997" s="163"/>
      <c r="H5997" s="1"/>
      <c r="I5997" s="3"/>
      <c r="J5997" s="163"/>
    </row>
    <row r="5998" spans="5:10" x14ac:dyDescent="0.3">
      <c r="E5998" s="162"/>
      <c r="F5998" s="1"/>
      <c r="G5998" s="163"/>
      <c r="H5998" s="1"/>
      <c r="I5998" s="3"/>
      <c r="J5998" s="163"/>
    </row>
    <row r="5999" spans="5:10" x14ac:dyDescent="0.3">
      <c r="E5999" s="162"/>
      <c r="F5999" s="1"/>
      <c r="G5999" s="163"/>
      <c r="H5999" s="1"/>
      <c r="I5999" s="3"/>
      <c r="J5999" s="163"/>
    </row>
    <row r="6000" spans="5:10" x14ac:dyDescent="0.3">
      <c r="E6000" s="162"/>
      <c r="F6000" s="1"/>
      <c r="G6000" s="163"/>
      <c r="H6000" s="1"/>
      <c r="I6000" s="3"/>
      <c r="J6000" s="163"/>
    </row>
    <row r="6001" spans="5:10" x14ac:dyDescent="0.3">
      <c r="E6001" s="162"/>
      <c r="F6001" s="1"/>
      <c r="G6001" s="163"/>
      <c r="H6001" s="1"/>
      <c r="I6001" s="3"/>
      <c r="J6001" s="163"/>
    </row>
    <row r="6002" spans="5:10" x14ac:dyDescent="0.3">
      <c r="E6002" s="162"/>
      <c r="F6002" s="1"/>
      <c r="G6002" s="163"/>
      <c r="H6002" s="1"/>
      <c r="I6002" s="3"/>
      <c r="J6002" s="163"/>
    </row>
    <row r="6003" spans="5:10" x14ac:dyDescent="0.3">
      <c r="E6003" s="162"/>
      <c r="F6003" s="1"/>
      <c r="G6003" s="163"/>
      <c r="H6003" s="1"/>
      <c r="I6003" s="3"/>
      <c r="J6003" s="163"/>
    </row>
    <row r="6004" spans="5:10" x14ac:dyDescent="0.3">
      <c r="E6004" s="162"/>
      <c r="F6004" s="1"/>
      <c r="G6004" s="163"/>
      <c r="H6004" s="1"/>
      <c r="I6004" s="3"/>
      <c r="J6004" s="163"/>
    </row>
    <row r="6005" spans="5:10" x14ac:dyDescent="0.3">
      <c r="E6005" s="162"/>
      <c r="F6005" s="1"/>
      <c r="G6005" s="163"/>
      <c r="H6005" s="1"/>
      <c r="I6005" s="3"/>
      <c r="J6005" s="163"/>
    </row>
    <row r="6006" spans="5:10" x14ac:dyDescent="0.3">
      <c r="E6006" s="162"/>
      <c r="F6006" s="1"/>
      <c r="G6006" s="163"/>
      <c r="H6006" s="1"/>
      <c r="I6006" s="3"/>
      <c r="J6006" s="163"/>
    </row>
    <row r="6007" spans="5:10" x14ac:dyDescent="0.3">
      <c r="E6007" s="162"/>
      <c r="F6007" s="1"/>
      <c r="G6007" s="163"/>
      <c r="H6007" s="1"/>
      <c r="I6007" s="3"/>
      <c r="J6007" s="163"/>
    </row>
    <row r="6008" spans="5:10" x14ac:dyDescent="0.3">
      <c r="E6008" s="162"/>
      <c r="F6008" s="1"/>
      <c r="G6008" s="163"/>
      <c r="H6008" s="1"/>
      <c r="I6008" s="3"/>
      <c r="J6008" s="163"/>
    </row>
    <row r="6009" spans="5:10" x14ac:dyDescent="0.3">
      <c r="E6009" s="162"/>
      <c r="F6009" s="1"/>
      <c r="G6009" s="163"/>
      <c r="H6009" s="1"/>
      <c r="I6009" s="3"/>
      <c r="J6009" s="163"/>
    </row>
    <row r="6010" spans="5:10" x14ac:dyDescent="0.3">
      <c r="E6010" s="162"/>
      <c r="F6010" s="1"/>
      <c r="G6010" s="163"/>
      <c r="H6010" s="1"/>
      <c r="I6010" s="3"/>
      <c r="J6010" s="163"/>
    </row>
    <row r="6011" spans="5:10" x14ac:dyDescent="0.3">
      <c r="E6011" s="162"/>
      <c r="F6011" s="1"/>
      <c r="G6011" s="163"/>
      <c r="H6011" s="1"/>
      <c r="I6011" s="3"/>
      <c r="J6011" s="163"/>
    </row>
    <row r="6012" spans="5:10" x14ac:dyDescent="0.3">
      <c r="E6012" s="162"/>
      <c r="F6012" s="1"/>
      <c r="G6012" s="163"/>
      <c r="H6012" s="1"/>
      <c r="I6012" s="3"/>
      <c r="J6012" s="163"/>
    </row>
    <row r="6013" spans="5:10" x14ac:dyDescent="0.3">
      <c r="E6013" s="162"/>
      <c r="F6013" s="1"/>
      <c r="G6013" s="163"/>
      <c r="H6013" s="1"/>
      <c r="I6013" s="3"/>
      <c r="J6013" s="163"/>
    </row>
    <row r="6014" spans="5:10" x14ac:dyDescent="0.3">
      <c r="E6014" s="162"/>
      <c r="F6014" s="1"/>
      <c r="G6014" s="163"/>
      <c r="H6014" s="1"/>
      <c r="I6014" s="3"/>
      <c r="J6014" s="163"/>
    </row>
    <row r="6015" spans="5:10" x14ac:dyDescent="0.3">
      <c r="E6015" s="162"/>
      <c r="F6015" s="1"/>
      <c r="G6015" s="163"/>
      <c r="H6015" s="1"/>
      <c r="I6015" s="3"/>
      <c r="J6015" s="163"/>
    </row>
    <row r="6016" spans="5:10" x14ac:dyDescent="0.3">
      <c r="E6016" s="162"/>
      <c r="F6016" s="1"/>
      <c r="G6016" s="163"/>
      <c r="H6016" s="1"/>
      <c r="I6016" s="3"/>
      <c r="J6016" s="163"/>
    </row>
    <row r="6017" spans="5:10" x14ac:dyDescent="0.3">
      <c r="E6017" s="162"/>
      <c r="F6017" s="1"/>
      <c r="G6017" s="163"/>
      <c r="H6017" s="1"/>
      <c r="I6017" s="3"/>
      <c r="J6017" s="163"/>
    </row>
    <row r="6018" spans="5:10" x14ac:dyDescent="0.3">
      <c r="E6018" s="162"/>
      <c r="F6018" s="1"/>
      <c r="G6018" s="163"/>
      <c r="H6018" s="1"/>
      <c r="I6018" s="3"/>
      <c r="J6018" s="163"/>
    </row>
    <row r="6019" spans="5:10" x14ac:dyDescent="0.3">
      <c r="E6019" s="162"/>
      <c r="F6019" s="1"/>
      <c r="G6019" s="163"/>
      <c r="H6019" s="1"/>
      <c r="I6019" s="3"/>
      <c r="J6019" s="163"/>
    </row>
    <row r="6020" spans="5:10" x14ac:dyDescent="0.3">
      <c r="E6020" s="162"/>
      <c r="F6020" s="1"/>
      <c r="G6020" s="163"/>
      <c r="H6020" s="1"/>
      <c r="I6020" s="3"/>
      <c r="J6020" s="163"/>
    </row>
    <row r="6021" spans="5:10" x14ac:dyDescent="0.3">
      <c r="E6021" s="162"/>
      <c r="F6021" s="1"/>
      <c r="G6021" s="163"/>
      <c r="H6021" s="1"/>
      <c r="I6021" s="3"/>
      <c r="J6021" s="163"/>
    </row>
    <row r="6022" spans="5:10" x14ac:dyDescent="0.3">
      <c r="E6022" s="162"/>
      <c r="F6022" s="1"/>
      <c r="G6022" s="163"/>
      <c r="H6022" s="1"/>
      <c r="I6022" s="3"/>
      <c r="J6022" s="163"/>
    </row>
    <row r="6023" spans="5:10" x14ac:dyDescent="0.3">
      <c r="E6023" s="162"/>
      <c r="F6023" s="1"/>
      <c r="G6023" s="163"/>
      <c r="H6023" s="1"/>
      <c r="I6023" s="3"/>
      <c r="J6023" s="163"/>
    </row>
    <row r="6024" spans="5:10" x14ac:dyDescent="0.3">
      <c r="E6024" s="162"/>
      <c r="F6024" s="1"/>
      <c r="G6024" s="163"/>
      <c r="H6024" s="1"/>
      <c r="I6024" s="3"/>
      <c r="J6024" s="163"/>
    </row>
    <row r="6025" spans="5:10" x14ac:dyDescent="0.3">
      <c r="E6025" s="162"/>
      <c r="F6025" s="1"/>
      <c r="G6025" s="163"/>
      <c r="H6025" s="1"/>
      <c r="I6025" s="3"/>
      <c r="J6025" s="163"/>
    </row>
    <row r="6026" spans="5:10" x14ac:dyDescent="0.3">
      <c r="E6026" s="162"/>
      <c r="F6026" s="1"/>
      <c r="G6026" s="163"/>
      <c r="H6026" s="1"/>
      <c r="I6026" s="3"/>
      <c r="J6026" s="163"/>
    </row>
    <row r="6027" spans="5:10" x14ac:dyDescent="0.3">
      <c r="E6027" s="162"/>
      <c r="F6027" s="1"/>
      <c r="G6027" s="163"/>
      <c r="H6027" s="1"/>
      <c r="I6027" s="3"/>
      <c r="J6027" s="163"/>
    </row>
    <row r="6028" spans="5:10" x14ac:dyDescent="0.3">
      <c r="E6028" s="162"/>
      <c r="F6028" s="1"/>
      <c r="G6028" s="163"/>
      <c r="H6028" s="1"/>
      <c r="I6028" s="3"/>
      <c r="J6028" s="163"/>
    </row>
    <row r="6029" spans="5:10" x14ac:dyDescent="0.3">
      <c r="E6029" s="162"/>
      <c r="F6029" s="1"/>
      <c r="G6029" s="163"/>
      <c r="H6029" s="1"/>
      <c r="I6029" s="3"/>
      <c r="J6029" s="163"/>
    </row>
    <row r="6030" spans="5:10" x14ac:dyDescent="0.3">
      <c r="E6030" s="162"/>
      <c r="F6030" s="1"/>
      <c r="G6030" s="163"/>
      <c r="H6030" s="1"/>
      <c r="I6030" s="3"/>
      <c r="J6030" s="163"/>
    </row>
    <row r="6031" spans="5:10" x14ac:dyDescent="0.3">
      <c r="E6031" s="162"/>
      <c r="F6031" s="1"/>
      <c r="G6031" s="163"/>
      <c r="H6031" s="1"/>
      <c r="I6031" s="3"/>
      <c r="J6031" s="163"/>
    </row>
    <row r="6032" spans="5:10" x14ac:dyDescent="0.3">
      <c r="E6032" s="162"/>
      <c r="F6032" s="1"/>
      <c r="G6032" s="163"/>
      <c r="H6032" s="1"/>
      <c r="I6032" s="3"/>
      <c r="J6032" s="163"/>
    </row>
    <row r="6033" spans="5:10" x14ac:dyDescent="0.3">
      <c r="E6033" s="162"/>
      <c r="F6033" s="1"/>
      <c r="G6033" s="163"/>
      <c r="H6033" s="1"/>
      <c r="I6033" s="3"/>
      <c r="J6033" s="163"/>
    </row>
    <row r="6034" spans="5:10" x14ac:dyDescent="0.3">
      <c r="E6034" s="162"/>
      <c r="F6034" s="1"/>
      <c r="G6034" s="163"/>
      <c r="H6034" s="1"/>
      <c r="I6034" s="3"/>
      <c r="J6034" s="163"/>
    </row>
    <row r="6035" spans="5:10" x14ac:dyDescent="0.3">
      <c r="E6035" s="162"/>
      <c r="F6035" s="1"/>
      <c r="G6035" s="163"/>
      <c r="H6035" s="1"/>
      <c r="I6035" s="3"/>
      <c r="J6035" s="163"/>
    </row>
    <row r="6036" spans="5:10" x14ac:dyDescent="0.3">
      <c r="E6036" s="162"/>
      <c r="F6036" s="1"/>
      <c r="G6036" s="163"/>
      <c r="H6036" s="1"/>
      <c r="I6036" s="3"/>
      <c r="J6036" s="163"/>
    </row>
    <row r="6037" spans="5:10" x14ac:dyDescent="0.3">
      <c r="E6037" s="162"/>
      <c r="F6037" s="1"/>
      <c r="G6037" s="163"/>
      <c r="H6037" s="1"/>
      <c r="I6037" s="3"/>
      <c r="J6037" s="163"/>
    </row>
    <row r="6038" spans="5:10" x14ac:dyDescent="0.3">
      <c r="E6038" s="162"/>
      <c r="F6038" s="1"/>
      <c r="G6038" s="163"/>
      <c r="H6038" s="1"/>
      <c r="I6038" s="3"/>
      <c r="J6038" s="163"/>
    </row>
    <row r="6039" spans="5:10" x14ac:dyDescent="0.3">
      <c r="E6039" s="162"/>
      <c r="F6039" s="1"/>
      <c r="G6039" s="163"/>
      <c r="H6039" s="1"/>
      <c r="I6039" s="3"/>
      <c r="J6039" s="163"/>
    </row>
    <row r="6040" spans="5:10" x14ac:dyDescent="0.3">
      <c r="E6040" s="162"/>
      <c r="F6040" s="1"/>
      <c r="G6040" s="163"/>
      <c r="H6040" s="1"/>
      <c r="I6040" s="3"/>
      <c r="J6040" s="163"/>
    </row>
    <row r="6041" spans="5:10" x14ac:dyDescent="0.3">
      <c r="E6041" s="162"/>
      <c r="F6041" s="1"/>
      <c r="G6041" s="163"/>
      <c r="H6041" s="1"/>
      <c r="I6041" s="3"/>
      <c r="J6041" s="163"/>
    </row>
    <row r="6042" spans="5:10" x14ac:dyDescent="0.3">
      <c r="E6042" s="162"/>
      <c r="F6042" s="1"/>
      <c r="G6042" s="163"/>
      <c r="H6042" s="1"/>
      <c r="I6042" s="3"/>
      <c r="J6042" s="163"/>
    </row>
    <row r="6043" spans="5:10" x14ac:dyDescent="0.3">
      <c r="E6043" s="162"/>
      <c r="F6043" s="1"/>
      <c r="G6043" s="163"/>
      <c r="H6043" s="1"/>
      <c r="I6043" s="3"/>
      <c r="J6043" s="163"/>
    </row>
    <row r="6044" spans="5:10" x14ac:dyDescent="0.3">
      <c r="E6044" s="162"/>
      <c r="F6044" s="1"/>
      <c r="G6044" s="163"/>
      <c r="H6044" s="1"/>
      <c r="I6044" s="3"/>
      <c r="J6044" s="163"/>
    </row>
    <row r="6045" spans="5:10" x14ac:dyDescent="0.3">
      <c r="E6045" s="162"/>
      <c r="F6045" s="1"/>
      <c r="G6045" s="163"/>
      <c r="H6045" s="1"/>
      <c r="I6045" s="3"/>
      <c r="J6045" s="163"/>
    </row>
    <row r="6046" spans="5:10" x14ac:dyDescent="0.3">
      <c r="E6046" s="162"/>
      <c r="F6046" s="1"/>
      <c r="G6046" s="163"/>
      <c r="H6046" s="1"/>
      <c r="I6046" s="3"/>
      <c r="J6046" s="163"/>
    </row>
    <row r="6047" spans="5:10" x14ac:dyDescent="0.3">
      <c r="E6047" s="162"/>
      <c r="F6047" s="1"/>
      <c r="G6047" s="163"/>
      <c r="H6047" s="1"/>
      <c r="I6047" s="3"/>
      <c r="J6047" s="163"/>
    </row>
    <row r="6048" spans="5:10" x14ac:dyDescent="0.3">
      <c r="E6048" s="162"/>
      <c r="F6048" s="1"/>
      <c r="G6048" s="163"/>
      <c r="H6048" s="1"/>
      <c r="I6048" s="3"/>
      <c r="J6048" s="163"/>
    </row>
    <row r="6049" spans="5:10" x14ac:dyDescent="0.3">
      <c r="E6049" s="162"/>
      <c r="F6049" s="1"/>
      <c r="G6049" s="163"/>
      <c r="H6049" s="1"/>
      <c r="I6049" s="3"/>
      <c r="J6049" s="163"/>
    </row>
    <row r="6050" spans="5:10" x14ac:dyDescent="0.3">
      <c r="E6050" s="162"/>
      <c r="F6050" s="1"/>
      <c r="G6050" s="163"/>
      <c r="H6050" s="1"/>
      <c r="I6050" s="3"/>
      <c r="J6050" s="163"/>
    </row>
    <row r="6051" spans="5:10" x14ac:dyDescent="0.3">
      <c r="E6051" s="162"/>
      <c r="F6051" s="1"/>
      <c r="G6051" s="163"/>
      <c r="H6051" s="1"/>
      <c r="I6051" s="3"/>
      <c r="J6051" s="163"/>
    </row>
    <row r="6052" spans="5:10" x14ac:dyDescent="0.3">
      <c r="E6052" s="162"/>
      <c r="F6052" s="1"/>
      <c r="G6052" s="163"/>
      <c r="H6052" s="1"/>
      <c r="I6052" s="3"/>
      <c r="J6052" s="163"/>
    </row>
    <row r="6053" spans="5:10" x14ac:dyDescent="0.3">
      <c r="E6053" s="162"/>
      <c r="F6053" s="1"/>
      <c r="G6053" s="163"/>
      <c r="H6053" s="1"/>
      <c r="I6053" s="3"/>
      <c r="J6053" s="163"/>
    </row>
    <row r="6054" spans="5:10" x14ac:dyDescent="0.3">
      <c r="E6054" s="162"/>
      <c r="F6054" s="1"/>
      <c r="G6054" s="163"/>
      <c r="H6054" s="1"/>
      <c r="I6054" s="3"/>
      <c r="J6054" s="163"/>
    </row>
    <row r="6055" spans="5:10" x14ac:dyDescent="0.3">
      <c r="E6055" s="162"/>
      <c r="F6055" s="1"/>
      <c r="G6055" s="163"/>
      <c r="H6055" s="1"/>
      <c r="I6055" s="3"/>
      <c r="J6055" s="163"/>
    </row>
    <row r="6056" spans="5:10" x14ac:dyDescent="0.3">
      <c r="E6056" s="162"/>
      <c r="F6056" s="1"/>
      <c r="G6056" s="163"/>
      <c r="H6056" s="1"/>
      <c r="I6056" s="3"/>
      <c r="J6056" s="163"/>
    </row>
    <row r="6057" spans="5:10" x14ac:dyDescent="0.3">
      <c r="E6057" s="162"/>
      <c r="F6057" s="1"/>
      <c r="G6057" s="163"/>
      <c r="H6057" s="1"/>
      <c r="I6057" s="3"/>
      <c r="J6057" s="163"/>
    </row>
    <row r="6058" spans="5:10" x14ac:dyDescent="0.3">
      <c r="E6058" s="162"/>
      <c r="F6058" s="1"/>
      <c r="G6058" s="163"/>
      <c r="H6058" s="1"/>
      <c r="I6058" s="3"/>
      <c r="J6058" s="163"/>
    </row>
    <row r="6059" spans="5:10" x14ac:dyDescent="0.3">
      <c r="E6059" s="162"/>
      <c r="F6059" s="1"/>
      <c r="G6059" s="163"/>
      <c r="H6059" s="1"/>
      <c r="I6059" s="3"/>
      <c r="J6059" s="163"/>
    </row>
    <row r="6060" spans="5:10" x14ac:dyDescent="0.3">
      <c r="E6060" s="162"/>
      <c r="F6060" s="1"/>
      <c r="G6060" s="163"/>
      <c r="H6060" s="1"/>
      <c r="I6060" s="3"/>
      <c r="J6060" s="163"/>
    </row>
    <row r="6061" spans="5:10" x14ac:dyDescent="0.3">
      <c r="E6061" s="162"/>
      <c r="F6061" s="1"/>
      <c r="G6061" s="163"/>
      <c r="H6061" s="1"/>
      <c r="I6061" s="3"/>
      <c r="J6061" s="163"/>
    </row>
    <row r="6062" spans="5:10" x14ac:dyDescent="0.3">
      <c r="E6062" s="162"/>
      <c r="F6062" s="1"/>
      <c r="G6062" s="163"/>
      <c r="H6062" s="1"/>
      <c r="I6062" s="3"/>
      <c r="J6062" s="163"/>
    </row>
    <row r="6063" spans="5:10" x14ac:dyDescent="0.3">
      <c r="E6063" s="162"/>
      <c r="F6063" s="1"/>
      <c r="G6063" s="163"/>
      <c r="H6063" s="1"/>
      <c r="I6063" s="3"/>
      <c r="J6063" s="163"/>
    </row>
    <row r="6064" spans="5:10" x14ac:dyDescent="0.3">
      <c r="E6064" s="162"/>
      <c r="F6064" s="1"/>
      <c r="G6064" s="163"/>
      <c r="H6064" s="1"/>
      <c r="I6064" s="3"/>
      <c r="J6064" s="163"/>
    </row>
    <row r="6065" spans="5:10" x14ac:dyDescent="0.3">
      <c r="E6065" s="162"/>
      <c r="F6065" s="1"/>
      <c r="G6065" s="163"/>
      <c r="H6065" s="1"/>
      <c r="I6065" s="3"/>
      <c r="J6065" s="163"/>
    </row>
    <row r="6066" spans="5:10" x14ac:dyDescent="0.3">
      <c r="E6066" s="162"/>
      <c r="F6066" s="1"/>
      <c r="G6066" s="163"/>
      <c r="H6066" s="1"/>
      <c r="I6066" s="3"/>
      <c r="J6066" s="163"/>
    </row>
    <row r="6067" spans="5:10" x14ac:dyDescent="0.3">
      <c r="E6067" s="162"/>
      <c r="F6067" s="1"/>
      <c r="G6067" s="163"/>
      <c r="H6067" s="1"/>
      <c r="I6067" s="3"/>
      <c r="J6067" s="163"/>
    </row>
    <row r="6068" spans="5:10" x14ac:dyDescent="0.3">
      <c r="E6068" s="162"/>
      <c r="F6068" s="1"/>
      <c r="G6068" s="163"/>
      <c r="H6068" s="1"/>
      <c r="I6068" s="3"/>
      <c r="J6068" s="163"/>
    </row>
    <row r="6069" spans="5:10" x14ac:dyDescent="0.3">
      <c r="E6069" s="162"/>
      <c r="F6069" s="1"/>
      <c r="G6069" s="163"/>
      <c r="H6069" s="1"/>
      <c r="I6069" s="3"/>
      <c r="J6069" s="163"/>
    </row>
    <row r="6070" spans="5:10" x14ac:dyDescent="0.3">
      <c r="E6070" s="162"/>
      <c r="F6070" s="1"/>
      <c r="G6070" s="163"/>
      <c r="H6070" s="1"/>
      <c r="I6070" s="3"/>
      <c r="J6070" s="163"/>
    </row>
    <row r="6071" spans="5:10" x14ac:dyDescent="0.3">
      <c r="E6071" s="162"/>
      <c r="F6071" s="1"/>
      <c r="G6071" s="163"/>
      <c r="H6071" s="1"/>
      <c r="I6071" s="3"/>
      <c r="J6071" s="163"/>
    </row>
    <row r="6072" spans="5:10" x14ac:dyDescent="0.3">
      <c r="E6072" s="162"/>
      <c r="F6072" s="1"/>
      <c r="G6072" s="163"/>
      <c r="H6072" s="1"/>
      <c r="I6072" s="3"/>
      <c r="J6072" s="163"/>
    </row>
    <row r="6073" spans="5:10" x14ac:dyDescent="0.3">
      <c r="E6073" s="162"/>
      <c r="F6073" s="1"/>
      <c r="G6073" s="163"/>
      <c r="H6073" s="1"/>
      <c r="I6073" s="3"/>
      <c r="J6073" s="163"/>
    </row>
    <row r="6074" spans="5:10" x14ac:dyDescent="0.3">
      <c r="E6074" s="162"/>
      <c r="F6074" s="1"/>
      <c r="G6074" s="163"/>
      <c r="H6074" s="1"/>
      <c r="I6074" s="3"/>
      <c r="J6074" s="163"/>
    </row>
    <row r="6075" spans="5:10" x14ac:dyDescent="0.3">
      <c r="E6075" s="162"/>
      <c r="F6075" s="1"/>
      <c r="G6075" s="163"/>
      <c r="H6075" s="1"/>
      <c r="I6075" s="3"/>
      <c r="J6075" s="163"/>
    </row>
    <row r="6076" spans="5:10" x14ac:dyDescent="0.3">
      <c r="E6076" s="162"/>
      <c r="F6076" s="1"/>
      <c r="G6076" s="163"/>
      <c r="H6076" s="1"/>
      <c r="I6076" s="3"/>
      <c r="J6076" s="163"/>
    </row>
    <row r="6077" spans="5:10" x14ac:dyDescent="0.3">
      <c r="E6077" s="162"/>
      <c r="F6077" s="1"/>
      <c r="G6077" s="163"/>
      <c r="H6077" s="1"/>
      <c r="I6077" s="3"/>
      <c r="J6077" s="163"/>
    </row>
    <row r="6078" spans="5:10" x14ac:dyDescent="0.3">
      <c r="E6078" s="162"/>
      <c r="F6078" s="1"/>
      <c r="G6078" s="163"/>
      <c r="H6078" s="1"/>
      <c r="I6078" s="3"/>
      <c r="J6078" s="163"/>
    </row>
    <row r="6079" spans="5:10" x14ac:dyDescent="0.3">
      <c r="E6079" s="162"/>
      <c r="F6079" s="1"/>
      <c r="G6079" s="163"/>
      <c r="H6079" s="1"/>
      <c r="I6079" s="3"/>
      <c r="J6079" s="163"/>
    </row>
    <row r="6080" spans="5:10" x14ac:dyDescent="0.3">
      <c r="E6080" s="162"/>
      <c r="F6080" s="1"/>
      <c r="G6080" s="163"/>
      <c r="H6080" s="1"/>
      <c r="I6080" s="3"/>
      <c r="J6080" s="163"/>
    </row>
    <row r="6081" spans="5:10" x14ac:dyDescent="0.3">
      <c r="E6081" s="162"/>
      <c r="F6081" s="1"/>
      <c r="G6081" s="163"/>
      <c r="H6081" s="1"/>
      <c r="I6081" s="3"/>
      <c r="J6081" s="163"/>
    </row>
    <row r="6082" spans="5:10" x14ac:dyDescent="0.3">
      <c r="E6082" s="162"/>
      <c r="F6082" s="1"/>
      <c r="G6082" s="163"/>
      <c r="H6082" s="1"/>
      <c r="I6082" s="3"/>
      <c r="J6082" s="163"/>
    </row>
    <row r="6083" spans="5:10" x14ac:dyDescent="0.3">
      <c r="E6083" s="162"/>
      <c r="F6083" s="1"/>
      <c r="G6083" s="163"/>
      <c r="H6083" s="1"/>
      <c r="I6083" s="3"/>
      <c r="J6083" s="163"/>
    </row>
    <row r="6084" spans="5:10" x14ac:dyDescent="0.3">
      <c r="E6084" s="162"/>
      <c r="F6084" s="1"/>
      <c r="G6084" s="163"/>
      <c r="H6084" s="1"/>
      <c r="I6084" s="3"/>
      <c r="J6084" s="163"/>
    </row>
    <row r="6085" spans="5:10" x14ac:dyDescent="0.3">
      <c r="E6085" s="162"/>
      <c r="F6085" s="1"/>
      <c r="G6085" s="163"/>
      <c r="H6085" s="1"/>
      <c r="I6085" s="3"/>
      <c r="J6085" s="163"/>
    </row>
    <row r="6086" spans="5:10" x14ac:dyDescent="0.3">
      <c r="E6086" s="162"/>
      <c r="F6086" s="1"/>
      <c r="G6086" s="163"/>
      <c r="H6086" s="1"/>
      <c r="I6086" s="3"/>
      <c r="J6086" s="163"/>
    </row>
    <row r="6087" spans="5:10" x14ac:dyDescent="0.3">
      <c r="E6087" s="162"/>
      <c r="F6087" s="1"/>
      <c r="G6087" s="163"/>
      <c r="H6087" s="1"/>
      <c r="I6087" s="3"/>
      <c r="J6087" s="163"/>
    </row>
    <row r="6088" spans="5:10" x14ac:dyDescent="0.3">
      <c r="E6088" s="162"/>
      <c r="F6088" s="1"/>
      <c r="G6088" s="163"/>
      <c r="H6088" s="1"/>
      <c r="I6088" s="3"/>
      <c r="J6088" s="163"/>
    </row>
    <row r="6089" spans="5:10" x14ac:dyDescent="0.3">
      <c r="E6089" s="162"/>
      <c r="F6089" s="1"/>
      <c r="G6089" s="163"/>
      <c r="H6089" s="1"/>
      <c r="I6089" s="3"/>
      <c r="J6089" s="163"/>
    </row>
    <row r="6090" spans="5:10" x14ac:dyDescent="0.3">
      <c r="E6090" s="162"/>
      <c r="F6090" s="1"/>
      <c r="G6090" s="163"/>
      <c r="H6090" s="1"/>
      <c r="I6090" s="3"/>
      <c r="J6090" s="163"/>
    </row>
    <row r="6091" spans="5:10" x14ac:dyDescent="0.3">
      <c r="E6091" s="162"/>
      <c r="F6091" s="1"/>
      <c r="G6091" s="163"/>
      <c r="H6091" s="1"/>
      <c r="I6091" s="3"/>
      <c r="J6091" s="163"/>
    </row>
    <row r="6092" spans="5:10" x14ac:dyDescent="0.3">
      <c r="E6092" s="162"/>
      <c r="F6092" s="1"/>
      <c r="G6092" s="163"/>
      <c r="H6092" s="1"/>
      <c r="I6092" s="3"/>
      <c r="J6092" s="163"/>
    </row>
    <row r="6093" spans="5:10" x14ac:dyDescent="0.3">
      <c r="E6093" s="162"/>
      <c r="F6093" s="1"/>
      <c r="G6093" s="163"/>
      <c r="H6093" s="1"/>
      <c r="I6093" s="3"/>
      <c r="J6093" s="163"/>
    </row>
    <row r="6094" spans="5:10" x14ac:dyDescent="0.3">
      <c r="E6094" s="162"/>
      <c r="F6094" s="1"/>
      <c r="G6094" s="163"/>
      <c r="H6094" s="1"/>
      <c r="I6094" s="3"/>
      <c r="J6094" s="163"/>
    </row>
    <row r="6095" spans="5:10" x14ac:dyDescent="0.3">
      <c r="E6095" s="162"/>
      <c r="F6095" s="1"/>
      <c r="G6095" s="163"/>
      <c r="H6095" s="1"/>
      <c r="I6095" s="3"/>
      <c r="J6095" s="163"/>
    </row>
    <row r="6096" spans="5:10" x14ac:dyDescent="0.3">
      <c r="E6096" s="162"/>
      <c r="F6096" s="1"/>
      <c r="G6096" s="163"/>
      <c r="H6096" s="1"/>
      <c r="I6096" s="3"/>
      <c r="J6096" s="163"/>
    </row>
    <row r="6097" spans="5:10" x14ac:dyDescent="0.3">
      <c r="E6097" s="162"/>
      <c r="F6097" s="1"/>
      <c r="G6097" s="163"/>
      <c r="H6097" s="1"/>
      <c r="I6097" s="3"/>
      <c r="J6097" s="163"/>
    </row>
    <row r="6098" spans="5:10" x14ac:dyDescent="0.3">
      <c r="E6098" s="162"/>
      <c r="F6098" s="1"/>
      <c r="G6098" s="163"/>
      <c r="H6098" s="1"/>
      <c r="I6098" s="3"/>
      <c r="J6098" s="163"/>
    </row>
    <row r="6099" spans="5:10" x14ac:dyDescent="0.3">
      <c r="E6099" s="162"/>
      <c r="F6099" s="1"/>
      <c r="G6099" s="163"/>
      <c r="H6099" s="1"/>
      <c r="I6099" s="3"/>
      <c r="J6099" s="163"/>
    </row>
    <row r="6100" spans="5:10" x14ac:dyDescent="0.3">
      <c r="E6100" s="162"/>
      <c r="F6100" s="1"/>
      <c r="G6100" s="163"/>
      <c r="H6100" s="1"/>
      <c r="I6100" s="3"/>
      <c r="J6100" s="163"/>
    </row>
    <row r="6101" spans="5:10" x14ac:dyDescent="0.3">
      <c r="E6101" s="162"/>
      <c r="F6101" s="1"/>
      <c r="G6101" s="163"/>
      <c r="H6101" s="1"/>
      <c r="I6101" s="3"/>
      <c r="J6101" s="163"/>
    </row>
    <row r="6102" spans="5:10" x14ac:dyDescent="0.3">
      <c r="E6102" s="162"/>
      <c r="F6102" s="1"/>
      <c r="G6102" s="163"/>
      <c r="H6102" s="1"/>
      <c r="I6102" s="3"/>
      <c r="J6102" s="163"/>
    </row>
    <row r="6103" spans="5:10" x14ac:dyDescent="0.3">
      <c r="E6103" s="162"/>
      <c r="F6103" s="1"/>
      <c r="G6103" s="163"/>
      <c r="H6103" s="1"/>
      <c r="I6103" s="3"/>
      <c r="J6103" s="163"/>
    </row>
    <row r="6104" spans="5:10" x14ac:dyDescent="0.3">
      <c r="E6104" s="162"/>
      <c r="F6104" s="1"/>
      <c r="G6104" s="163"/>
      <c r="H6104" s="1"/>
      <c r="I6104" s="3"/>
      <c r="J6104" s="163"/>
    </row>
    <row r="6105" spans="5:10" x14ac:dyDescent="0.3">
      <c r="E6105" s="162"/>
      <c r="F6105" s="1"/>
      <c r="G6105" s="163"/>
      <c r="H6105" s="1"/>
      <c r="I6105" s="3"/>
      <c r="J6105" s="163"/>
    </row>
    <row r="6106" spans="5:10" x14ac:dyDescent="0.3">
      <c r="E6106" s="162"/>
      <c r="F6106" s="1"/>
      <c r="G6106" s="163"/>
      <c r="H6106" s="1"/>
      <c r="I6106" s="3"/>
      <c r="J6106" s="163"/>
    </row>
    <row r="6107" spans="5:10" x14ac:dyDescent="0.3">
      <c r="E6107" s="162"/>
      <c r="F6107" s="1"/>
      <c r="G6107" s="163"/>
      <c r="H6107" s="1"/>
      <c r="I6107" s="3"/>
      <c r="J6107" s="163"/>
    </row>
    <row r="6108" spans="5:10" x14ac:dyDescent="0.3">
      <c r="E6108" s="162"/>
      <c r="F6108" s="1"/>
      <c r="G6108" s="163"/>
      <c r="H6108" s="1"/>
      <c r="I6108" s="3"/>
      <c r="J6108" s="163"/>
    </row>
    <row r="6109" spans="5:10" x14ac:dyDescent="0.3">
      <c r="E6109" s="162"/>
      <c r="F6109" s="1"/>
      <c r="G6109" s="163"/>
      <c r="H6109" s="1"/>
      <c r="I6109" s="3"/>
      <c r="J6109" s="163"/>
    </row>
    <row r="6110" spans="5:10" x14ac:dyDescent="0.3">
      <c r="E6110" s="162"/>
      <c r="F6110" s="1"/>
      <c r="G6110" s="163"/>
      <c r="H6110" s="1"/>
      <c r="I6110" s="3"/>
      <c r="J6110" s="163"/>
    </row>
    <row r="6111" spans="5:10" x14ac:dyDescent="0.3">
      <c r="E6111" s="162"/>
      <c r="F6111" s="1"/>
      <c r="G6111" s="163"/>
      <c r="H6111" s="1"/>
      <c r="I6111" s="3"/>
      <c r="J6111" s="163"/>
    </row>
    <row r="6112" spans="5:10" x14ac:dyDescent="0.3">
      <c r="E6112" s="162"/>
      <c r="F6112" s="1"/>
      <c r="G6112" s="163"/>
      <c r="H6112" s="1"/>
      <c r="I6112" s="3"/>
      <c r="J6112" s="163"/>
    </row>
    <row r="6113" spans="5:10" x14ac:dyDescent="0.3">
      <c r="E6113" s="162"/>
      <c r="F6113" s="1"/>
      <c r="G6113" s="163"/>
      <c r="H6113" s="1"/>
      <c r="I6113" s="3"/>
      <c r="J6113" s="163"/>
    </row>
    <row r="6114" spans="5:10" x14ac:dyDescent="0.3">
      <c r="E6114" s="162"/>
      <c r="F6114" s="1"/>
      <c r="G6114" s="163"/>
      <c r="H6114" s="1"/>
      <c r="I6114" s="3"/>
      <c r="J6114" s="163"/>
    </row>
    <row r="6115" spans="5:10" x14ac:dyDescent="0.3">
      <c r="E6115" s="162"/>
      <c r="F6115" s="1"/>
      <c r="G6115" s="163"/>
      <c r="H6115" s="1"/>
      <c r="I6115" s="3"/>
      <c r="J6115" s="163"/>
    </row>
    <row r="6116" spans="5:10" x14ac:dyDescent="0.3">
      <c r="E6116" s="162"/>
      <c r="F6116" s="1"/>
      <c r="G6116" s="163"/>
      <c r="H6116" s="1"/>
      <c r="I6116" s="3"/>
      <c r="J6116" s="163"/>
    </row>
    <row r="6117" spans="5:10" x14ac:dyDescent="0.3">
      <c r="E6117" s="162"/>
      <c r="F6117" s="1"/>
      <c r="G6117" s="163"/>
      <c r="H6117" s="1"/>
      <c r="I6117" s="3"/>
      <c r="J6117" s="163"/>
    </row>
    <row r="6118" spans="5:10" x14ac:dyDescent="0.3">
      <c r="E6118" s="162"/>
      <c r="F6118" s="1"/>
      <c r="G6118" s="163"/>
      <c r="H6118" s="1"/>
      <c r="I6118" s="3"/>
      <c r="J6118" s="163"/>
    </row>
    <row r="6119" spans="5:10" x14ac:dyDescent="0.3">
      <c r="E6119" s="162"/>
      <c r="F6119" s="1"/>
      <c r="G6119" s="163"/>
      <c r="H6119" s="1"/>
      <c r="I6119" s="3"/>
      <c r="J6119" s="163"/>
    </row>
    <row r="6120" spans="5:10" x14ac:dyDescent="0.3">
      <c r="E6120" s="162"/>
      <c r="F6120" s="1"/>
      <c r="G6120" s="163"/>
      <c r="H6120" s="1"/>
      <c r="I6120" s="3"/>
      <c r="J6120" s="163"/>
    </row>
    <row r="6121" spans="5:10" x14ac:dyDescent="0.3">
      <c r="E6121" s="162"/>
      <c r="F6121" s="1"/>
      <c r="G6121" s="163"/>
      <c r="H6121" s="1"/>
      <c r="I6121" s="3"/>
      <c r="J6121" s="163"/>
    </row>
    <row r="6122" spans="5:10" x14ac:dyDescent="0.3">
      <c r="E6122" s="162"/>
      <c r="F6122" s="1"/>
      <c r="G6122" s="163"/>
      <c r="H6122" s="1"/>
      <c r="I6122" s="3"/>
      <c r="J6122" s="163"/>
    </row>
    <row r="6123" spans="5:10" x14ac:dyDescent="0.3">
      <c r="E6123" s="162"/>
      <c r="F6123" s="1"/>
      <c r="G6123" s="163"/>
      <c r="H6123" s="1"/>
      <c r="I6123" s="3"/>
      <c r="J6123" s="163"/>
    </row>
    <row r="6124" spans="5:10" x14ac:dyDescent="0.3">
      <c r="E6124" s="162"/>
      <c r="F6124" s="1"/>
      <c r="G6124" s="163"/>
      <c r="H6124" s="1"/>
      <c r="I6124" s="3"/>
      <c r="J6124" s="163"/>
    </row>
    <row r="6125" spans="5:10" x14ac:dyDescent="0.3">
      <c r="E6125" s="162"/>
      <c r="F6125" s="1"/>
      <c r="G6125" s="163"/>
      <c r="H6125" s="1"/>
      <c r="I6125" s="3"/>
      <c r="J6125" s="163"/>
    </row>
    <row r="6126" spans="5:10" x14ac:dyDescent="0.3">
      <c r="E6126" s="162"/>
      <c r="F6126" s="1"/>
      <c r="G6126" s="163"/>
      <c r="H6126" s="1"/>
      <c r="I6126" s="3"/>
      <c r="J6126" s="163"/>
    </row>
    <row r="6127" spans="5:10" x14ac:dyDescent="0.3">
      <c r="E6127" s="162"/>
      <c r="F6127" s="1"/>
      <c r="G6127" s="163"/>
      <c r="H6127" s="1"/>
      <c r="I6127" s="3"/>
      <c r="J6127" s="163"/>
    </row>
    <row r="6128" spans="5:10" x14ac:dyDescent="0.3">
      <c r="E6128" s="162"/>
      <c r="F6128" s="1"/>
      <c r="G6128" s="163"/>
      <c r="H6128" s="1"/>
      <c r="I6128" s="3"/>
      <c r="J6128" s="163"/>
    </row>
    <row r="6129" spans="5:10" x14ac:dyDescent="0.3">
      <c r="E6129" s="162"/>
      <c r="F6129" s="1"/>
      <c r="G6129" s="163"/>
      <c r="H6129" s="1"/>
      <c r="I6129" s="3"/>
      <c r="J6129" s="163"/>
    </row>
    <row r="6130" spans="5:10" x14ac:dyDescent="0.3">
      <c r="E6130" s="162"/>
      <c r="F6130" s="1"/>
      <c r="G6130" s="163"/>
      <c r="H6130" s="1"/>
      <c r="I6130" s="3"/>
      <c r="J6130" s="163"/>
    </row>
    <row r="6131" spans="5:10" x14ac:dyDescent="0.3">
      <c r="E6131" s="162"/>
      <c r="F6131" s="1"/>
      <c r="G6131" s="163"/>
      <c r="H6131" s="1"/>
      <c r="I6131" s="3"/>
      <c r="J6131" s="163"/>
    </row>
    <row r="6132" spans="5:10" x14ac:dyDescent="0.3">
      <c r="E6132" s="162"/>
      <c r="F6132" s="1"/>
      <c r="G6132" s="163"/>
      <c r="H6132" s="1"/>
      <c r="I6132" s="3"/>
      <c r="J6132" s="163"/>
    </row>
    <row r="6133" spans="5:10" x14ac:dyDescent="0.3">
      <c r="E6133" s="162"/>
      <c r="F6133" s="1"/>
      <c r="G6133" s="163"/>
      <c r="H6133" s="1"/>
      <c r="I6133" s="3"/>
      <c r="J6133" s="163"/>
    </row>
    <row r="6134" spans="5:10" x14ac:dyDescent="0.3">
      <c r="E6134" s="162"/>
      <c r="F6134" s="1"/>
      <c r="G6134" s="163"/>
      <c r="H6134" s="1"/>
      <c r="I6134" s="3"/>
      <c r="J6134" s="163"/>
    </row>
    <row r="6135" spans="5:10" x14ac:dyDescent="0.3">
      <c r="E6135" s="162"/>
      <c r="F6135" s="1"/>
      <c r="G6135" s="163"/>
      <c r="H6135" s="1"/>
      <c r="I6135" s="3"/>
      <c r="J6135" s="163"/>
    </row>
    <row r="6136" spans="5:10" x14ac:dyDescent="0.3">
      <c r="E6136" s="162"/>
      <c r="F6136" s="1"/>
      <c r="G6136" s="163"/>
      <c r="H6136" s="1"/>
      <c r="I6136" s="3"/>
      <c r="J6136" s="163"/>
    </row>
    <row r="6137" spans="5:10" x14ac:dyDescent="0.3">
      <c r="E6137" s="162"/>
      <c r="F6137" s="1"/>
      <c r="G6137" s="163"/>
      <c r="H6137" s="1"/>
      <c r="I6137" s="3"/>
      <c r="J6137" s="163"/>
    </row>
    <row r="6138" spans="5:10" x14ac:dyDescent="0.3">
      <c r="E6138" s="162"/>
      <c r="F6138" s="1"/>
      <c r="G6138" s="163"/>
      <c r="H6138" s="1"/>
      <c r="I6138" s="3"/>
      <c r="J6138" s="163"/>
    </row>
    <row r="6139" spans="5:10" x14ac:dyDescent="0.3">
      <c r="E6139" s="162"/>
      <c r="F6139" s="1"/>
      <c r="G6139" s="163"/>
      <c r="H6139" s="1"/>
      <c r="I6139" s="3"/>
      <c r="J6139" s="163"/>
    </row>
    <row r="6140" spans="5:10" x14ac:dyDescent="0.3">
      <c r="E6140" s="162"/>
      <c r="F6140" s="1"/>
      <c r="G6140" s="163"/>
      <c r="H6140" s="1"/>
      <c r="I6140" s="3"/>
      <c r="J6140" s="163"/>
    </row>
    <row r="6141" spans="5:10" x14ac:dyDescent="0.3">
      <c r="E6141" s="162"/>
      <c r="F6141" s="1"/>
      <c r="G6141" s="163"/>
      <c r="H6141" s="1"/>
      <c r="I6141" s="3"/>
      <c r="J6141" s="163"/>
    </row>
    <row r="6142" spans="5:10" x14ac:dyDescent="0.3">
      <c r="E6142" s="162"/>
      <c r="F6142" s="1"/>
      <c r="G6142" s="163"/>
      <c r="H6142" s="1"/>
      <c r="I6142" s="3"/>
      <c r="J6142" s="163"/>
    </row>
    <row r="6143" spans="5:10" x14ac:dyDescent="0.3">
      <c r="E6143" s="162"/>
      <c r="F6143" s="1"/>
      <c r="G6143" s="163"/>
      <c r="H6143" s="1"/>
      <c r="I6143" s="3"/>
      <c r="J6143" s="163"/>
    </row>
    <row r="6144" spans="5:10" x14ac:dyDescent="0.3">
      <c r="E6144" s="162"/>
      <c r="F6144" s="1"/>
      <c r="G6144" s="163"/>
      <c r="H6144" s="1"/>
      <c r="I6144" s="3"/>
      <c r="J6144" s="163"/>
    </row>
    <row r="6145" spans="5:10" x14ac:dyDescent="0.3">
      <c r="E6145" s="162"/>
      <c r="F6145" s="1"/>
      <c r="G6145" s="163"/>
      <c r="H6145" s="1"/>
      <c r="I6145" s="3"/>
      <c r="J6145" s="163"/>
    </row>
    <row r="6146" spans="5:10" x14ac:dyDescent="0.3">
      <c r="E6146" s="162"/>
      <c r="F6146" s="1"/>
      <c r="G6146" s="163"/>
      <c r="H6146" s="1"/>
      <c r="I6146" s="3"/>
      <c r="J6146" s="163"/>
    </row>
    <row r="6147" spans="5:10" x14ac:dyDescent="0.3">
      <c r="E6147" s="162"/>
      <c r="F6147" s="1"/>
      <c r="G6147" s="163"/>
      <c r="H6147" s="1"/>
      <c r="I6147" s="3"/>
      <c r="J6147" s="163"/>
    </row>
    <row r="6148" spans="5:10" x14ac:dyDescent="0.3">
      <c r="E6148" s="162"/>
      <c r="F6148" s="1"/>
      <c r="G6148" s="163"/>
      <c r="H6148" s="1"/>
      <c r="I6148" s="3"/>
      <c r="J6148" s="163"/>
    </row>
    <row r="6149" spans="5:10" x14ac:dyDescent="0.3">
      <c r="E6149" s="162"/>
      <c r="F6149" s="1"/>
      <c r="G6149" s="163"/>
      <c r="H6149" s="1"/>
      <c r="I6149" s="3"/>
      <c r="J6149" s="163"/>
    </row>
    <row r="6150" spans="5:10" x14ac:dyDescent="0.3">
      <c r="E6150" s="162"/>
      <c r="F6150" s="1"/>
      <c r="G6150" s="163"/>
      <c r="H6150" s="1"/>
      <c r="I6150" s="3"/>
      <c r="J6150" s="163"/>
    </row>
    <row r="6151" spans="5:10" x14ac:dyDescent="0.3">
      <c r="E6151" s="162"/>
      <c r="F6151" s="1"/>
      <c r="G6151" s="163"/>
      <c r="H6151" s="1"/>
      <c r="I6151" s="3"/>
      <c r="J6151" s="163"/>
    </row>
    <row r="6152" spans="5:10" x14ac:dyDescent="0.3">
      <c r="E6152" s="162"/>
      <c r="F6152" s="1"/>
      <c r="G6152" s="163"/>
      <c r="H6152" s="1"/>
      <c r="I6152" s="3"/>
      <c r="J6152" s="163"/>
    </row>
    <row r="6153" spans="5:10" x14ac:dyDescent="0.3">
      <c r="E6153" s="162"/>
      <c r="F6153" s="1"/>
      <c r="G6153" s="163"/>
      <c r="H6153" s="1"/>
      <c r="I6153" s="3"/>
      <c r="J6153" s="163"/>
    </row>
    <row r="6154" spans="5:10" x14ac:dyDescent="0.3">
      <c r="E6154" s="162"/>
      <c r="F6154" s="1"/>
      <c r="G6154" s="163"/>
      <c r="H6154" s="1"/>
      <c r="I6154" s="3"/>
      <c r="J6154" s="163"/>
    </row>
    <row r="6155" spans="5:10" x14ac:dyDescent="0.3">
      <c r="E6155" s="162"/>
      <c r="F6155" s="1"/>
      <c r="G6155" s="163"/>
      <c r="H6155" s="1"/>
      <c r="I6155" s="3"/>
      <c r="J6155" s="163"/>
    </row>
    <row r="6156" spans="5:10" x14ac:dyDescent="0.3">
      <c r="E6156" s="162"/>
      <c r="F6156" s="1"/>
      <c r="G6156" s="163"/>
      <c r="H6156" s="1"/>
      <c r="I6156" s="3"/>
      <c r="J6156" s="163"/>
    </row>
    <row r="6157" spans="5:10" x14ac:dyDescent="0.3">
      <c r="E6157" s="162"/>
      <c r="F6157" s="1"/>
      <c r="G6157" s="163"/>
      <c r="H6157" s="1"/>
      <c r="I6157" s="3"/>
      <c r="J6157" s="163"/>
    </row>
    <row r="6158" spans="5:10" x14ac:dyDescent="0.3">
      <c r="E6158" s="162"/>
      <c r="F6158" s="1"/>
      <c r="G6158" s="163"/>
      <c r="H6158" s="1"/>
      <c r="I6158" s="3"/>
      <c r="J6158" s="163"/>
    </row>
    <row r="6159" spans="5:10" x14ac:dyDescent="0.3">
      <c r="E6159" s="162"/>
      <c r="F6159" s="1"/>
      <c r="G6159" s="163"/>
      <c r="H6159" s="1"/>
      <c r="I6159" s="3"/>
      <c r="J6159" s="163"/>
    </row>
    <row r="6160" spans="5:10" x14ac:dyDescent="0.3">
      <c r="E6160" s="162"/>
      <c r="F6160" s="1"/>
      <c r="G6160" s="163"/>
      <c r="H6160" s="1"/>
      <c r="I6160" s="3"/>
      <c r="J6160" s="163"/>
    </row>
    <row r="6161" spans="5:10" x14ac:dyDescent="0.3">
      <c r="E6161" s="162"/>
      <c r="F6161" s="1"/>
      <c r="G6161" s="163"/>
      <c r="H6161" s="1"/>
      <c r="I6161" s="3"/>
      <c r="J6161" s="163"/>
    </row>
    <row r="6162" spans="5:10" x14ac:dyDescent="0.3">
      <c r="E6162" s="162"/>
      <c r="F6162" s="1"/>
      <c r="G6162" s="163"/>
      <c r="H6162" s="1"/>
      <c r="I6162" s="3"/>
      <c r="J6162" s="163"/>
    </row>
    <row r="6163" spans="5:10" x14ac:dyDescent="0.3">
      <c r="E6163" s="162"/>
      <c r="F6163" s="1"/>
      <c r="G6163" s="163"/>
      <c r="H6163" s="1"/>
      <c r="I6163" s="3"/>
      <c r="J6163" s="163"/>
    </row>
    <row r="6164" spans="5:10" x14ac:dyDescent="0.3">
      <c r="E6164" s="162"/>
      <c r="F6164" s="1"/>
      <c r="G6164" s="163"/>
      <c r="H6164" s="1"/>
      <c r="I6164" s="3"/>
      <c r="J6164" s="163"/>
    </row>
    <row r="6165" spans="5:10" x14ac:dyDescent="0.3">
      <c r="E6165" s="162"/>
      <c r="F6165" s="1"/>
      <c r="G6165" s="163"/>
      <c r="H6165" s="1"/>
      <c r="I6165" s="3"/>
      <c r="J6165" s="163"/>
    </row>
    <row r="6166" spans="5:10" x14ac:dyDescent="0.3">
      <c r="E6166" s="162"/>
      <c r="F6166" s="1"/>
      <c r="G6166" s="163"/>
      <c r="H6166" s="1"/>
      <c r="I6166" s="3"/>
      <c r="J6166" s="163"/>
    </row>
    <row r="6167" spans="5:10" x14ac:dyDescent="0.3">
      <c r="E6167" s="162"/>
      <c r="F6167" s="1"/>
      <c r="G6167" s="163"/>
      <c r="H6167" s="1"/>
      <c r="I6167" s="3"/>
      <c r="J6167" s="163"/>
    </row>
    <row r="6168" spans="5:10" x14ac:dyDescent="0.3">
      <c r="E6168" s="162"/>
      <c r="F6168" s="1"/>
      <c r="G6168" s="163"/>
      <c r="H6168" s="1"/>
      <c r="I6168" s="3"/>
      <c r="J6168" s="163"/>
    </row>
    <row r="6169" spans="5:10" x14ac:dyDescent="0.3">
      <c r="E6169" s="162"/>
      <c r="F6169" s="1"/>
      <c r="G6169" s="163"/>
      <c r="H6169" s="1"/>
      <c r="I6169" s="3"/>
      <c r="J6169" s="163"/>
    </row>
    <row r="6170" spans="5:10" x14ac:dyDescent="0.3">
      <c r="E6170" s="162"/>
      <c r="F6170" s="1"/>
      <c r="G6170" s="163"/>
      <c r="H6170" s="1"/>
      <c r="I6170" s="3"/>
      <c r="J6170" s="163"/>
    </row>
    <row r="6171" spans="5:10" x14ac:dyDescent="0.3">
      <c r="E6171" s="162"/>
      <c r="F6171" s="1"/>
      <c r="G6171" s="163"/>
      <c r="H6171" s="1"/>
      <c r="I6171" s="3"/>
      <c r="J6171" s="163"/>
    </row>
    <row r="6172" spans="5:10" x14ac:dyDescent="0.3">
      <c r="E6172" s="162"/>
      <c r="F6172" s="1"/>
      <c r="G6172" s="163"/>
      <c r="H6172" s="1"/>
      <c r="I6172" s="3"/>
      <c r="J6172" s="163"/>
    </row>
    <row r="6173" spans="5:10" x14ac:dyDescent="0.3">
      <c r="E6173" s="162"/>
      <c r="F6173" s="1"/>
      <c r="G6173" s="163"/>
      <c r="H6173" s="1"/>
      <c r="I6173" s="3"/>
      <c r="J6173" s="163"/>
    </row>
    <row r="6174" spans="5:10" x14ac:dyDescent="0.3">
      <c r="E6174" s="162"/>
      <c r="F6174" s="1"/>
      <c r="G6174" s="163"/>
      <c r="H6174" s="1"/>
      <c r="I6174" s="3"/>
      <c r="J6174" s="163"/>
    </row>
    <row r="6175" spans="5:10" x14ac:dyDescent="0.3">
      <c r="E6175" s="162"/>
      <c r="F6175" s="1"/>
      <c r="G6175" s="163"/>
      <c r="H6175" s="1"/>
      <c r="I6175" s="3"/>
      <c r="J6175" s="163"/>
    </row>
    <row r="6176" spans="5:10" x14ac:dyDescent="0.3">
      <c r="E6176" s="162"/>
      <c r="F6176" s="1"/>
      <c r="G6176" s="163"/>
      <c r="H6176" s="1"/>
      <c r="I6176" s="3"/>
      <c r="J6176" s="163"/>
    </row>
    <row r="6177" spans="5:10" x14ac:dyDescent="0.3">
      <c r="E6177" s="162"/>
      <c r="F6177" s="1"/>
      <c r="G6177" s="163"/>
      <c r="H6177" s="1"/>
      <c r="I6177" s="3"/>
      <c r="J6177" s="163"/>
    </row>
    <row r="6178" spans="5:10" x14ac:dyDescent="0.3">
      <c r="E6178" s="162"/>
      <c r="F6178" s="1"/>
      <c r="G6178" s="163"/>
      <c r="H6178" s="1"/>
      <c r="I6178" s="3"/>
      <c r="J6178" s="163"/>
    </row>
    <row r="6179" spans="5:10" x14ac:dyDescent="0.3">
      <c r="E6179" s="162"/>
      <c r="F6179" s="1"/>
      <c r="G6179" s="163"/>
      <c r="H6179" s="1"/>
      <c r="I6179" s="3"/>
      <c r="J6179" s="163"/>
    </row>
    <row r="6180" spans="5:10" x14ac:dyDescent="0.3">
      <c r="E6180" s="162"/>
      <c r="F6180" s="1"/>
      <c r="G6180" s="163"/>
      <c r="H6180" s="1"/>
      <c r="I6180" s="3"/>
      <c r="J6180" s="163"/>
    </row>
    <row r="6181" spans="5:10" x14ac:dyDescent="0.3">
      <c r="E6181" s="162"/>
      <c r="F6181" s="1"/>
      <c r="G6181" s="163"/>
      <c r="H6181" s="1"/>
      <c r="I6181" s="3"/>
      <c r="J6181" s="163"/>
    </row>
    <row r="6182" spans="5:10" x14ac:dyDescent="0.3">
      <c r="E6182" s="162"/>
      <c r="F6182" s="1"/>
      <c r="G6182" s="163"/>
      <c r="H6182" s="1"/>
      <c r="I6182" s="3"/>
      <c r="J6182" s="163"/>
    </row>
    <row r="6183" spans="5:10" x14ac:dyDescent="0.3">
      <c r="E6183" s="162"/>
      <c r="F6183" s="1"/>
      <c r="G6183" s="163"/>
      <c r="H6183" s="1"/>
      <c r="I6183" s="3"/>
      <c r="J6183" s="163"/>
    </row>
    <row r="6184" spans="5:10" x14ac:dyDescent="0.3">
      <c r="E6184" s="162"/>
      <c r="F6184" s="1"/>
      <c r="G6184" s="163"/>
      <c r="H6184" s="1"/>
      <c r="I6184" s="3"/>
      <c r="J6184" s="163"/>
    </row>
    <row r="6185" spans="5:10" x14ac:dyDescent="0.3">
      <c r="E6185" s="162"/>
      <c r="F6185" s="1"/>
      <c r="G6185" s="163"/>
      <c r="H6185" s="1"/>
      <c r="I6185" s="3"/>
      <c r="J6185" s="163"/>
    </row>
    <row r="6186" spans="5:10" x14ac:dyDescent="0.3">
      <c r="E6186" s="162"/>
      <c r="F6186" s="1"/>
      <c r="G6186" s="163"/>
      <c r="H6186" s="1"/>
      <c r="I6186" s="3"/>
      <c r="J6186" s="163"/>
    </row>
    <row r="6187" spans="5:10" x14ac:dyDescent="0.3">
      <c r="E6187" s="162"/>
      <c r="F6187" s="1"/>
      <c r="G6187" s="163"/>
      <c r="H6187" s="1"/>
      <c r="I6187" s="3"/>
      <c r="J6187" s="163"/>
    </row>
    <row r="6188" spans="5:10" x14ac:dyDescent="0.3">
      <c r="E6188" s="162"/>
      <c r="F6188" s="1"/>
      <c r="G6188" s="163"/>
      <c r="H6188" s="1"/>
      <c r="I6188" s="3"/>
      <c r="J6188" s="163"/>
    </row>
    <row r="6189" spans="5:10" x14ac:dyDescent="0.3">
      <c r="E6189" s="162"/>
      <c r="F6189" s="1"/>
      <c r="G6189" s="163"/>
      <c r="H6189" s="1"/>
      <c r="I6189" s="3"/>
      <c r="J6189" s="163"/>
    </row>
    <row r="6190" spans="5:10" x14ac:dyDescent="0.3">
      <c r="E6190" s="162"/>
      <c r="F6190" s="1"/>
      <c r="G6190" s="163"/>
      <c r="H6190" s="1"/>
      <c r="I6190" s="3"/>
      <c r="J6190" s="163"/>
    </row>
    <row r="6191" spans="5:10" x14ac:dyDescent="0.3">
      <c r="E6191" s="162"/>
      <c r="F6191" s="1"/>
      <c r="G6191" s="163"/>
      <c r="H6191" s="1"/>
      <c r="I6191" s="3"/>
      <c r="J6191" s="163"/>
    </row>
    <row r="6192" spans="5:10" x14ac:dyDescent="0.3">
      <c r="E6192" s="162"/>
      <c r="F6192" s="1"/>
      <c r="G6192" s="163"/>
      <c r="H6192" s="1"/>
      <c r="I6192" s="3"/>
      <c r="J6192" s="163"/>
    </row>
    <row r="6193" spans="5:10" x14ac:dyDescent="0.3">
      <c r="E6193" s="162"/>
      <c r="F6193" s="1"/>
      <c r="G6193" s="163"/>
      <c r="H6193" s="1"/>
      <c r="I6193" s="3"/>
      <c r="J6193" s="163"/>
    </row>
    <row r="6194" spans="5:10" x14ac:dyDescent="0.3">
      <c r="E6194" s="162"/>
      <c r="F6194" s="1"/>
      <c r="G6194" s="163"/>
      <c r="H6194" s="1"/>
      <c r="I6194" s="3"/>
      <c r="J6194" s="163"/>
    </row>
    <row r="6195" spans="5:10" x14ac:dyDescent="0.3">
      <c r="E6195" s="162"/>
      <c r="F6195" s="1"/>
      <c r="G6195" s="163"/>
      <c r="H6195" s="1"/>
      <c r="I6195" s="3"/>
      <c r="J6195" s="163"/>
    </row>
    <row r="6196" spans="5:10" x14ac:dyDescent="0.3">
      <c r="E6196" s="162"/>
      <c r="F6196" s="1"/>
      <c r="G6196" s="163"/>
      <c r="H6196" s="1"/>
      <c r="I6196" s="3"/>
      <c r="J6196" s="163"/>
    </row>
    <row r="6197" spans="5:10" x14ac:dyDescent="0.3">
      <c r="E6197" s="162"/>
      <c r="F6197" s="1"/>
      <c r="G6197" s="163"/>
      <c r="H6197" s="1"/>
      <c r="I6197" s="3"/>
      <c r="J6197" s="163"/>
    </row>
    <row r="6198" spans="5:10" x14ac:dyDescent="0.3">
      <c r="E6198" s="162"/>
      <c r="F6198" s="1"/>
      <c r="G6198" s="163"/>
      <c r="H6198" s="1"/>
      <c r="I6198" s="3"/>
      <c r="J6198" s="163"/>
    </row>
    <row r="6199" spans="5:10" x14ac:dyDescent="0.3">
      <c r="E6199" s="162"/>
      <c r="F6199" s="1"/>
      <c r="G6199" s="163"/>
      <c r="H6199" s="1"/>
      <c r="I6199" s="3"/>
      <c r="J6199" s="163"/>
    </row>
    <row r="6200" spans="5:10" x14ac:dyDescent="0.3">
      <c r="E6200" s="162"/>
      <c r="F6200" s="1"/>
      <c r="G6200" s="163"/>
      <c r="H6200" s="1"/>
      <c r="I6200" s="3"/>
      <c r="J6200" s="163"/>
    </row>
    <row r="6201" spans="5:10" x14ac:dyDescent="0.3">
      <c r="E6201" s="162"/>
      <c r="F6201" s="1"/>
      <c r="G6201" s="163"/>
      <c r="H6201" s="1"/>
      <c r="I6201" s="3"/>
      <c r="J6201" s="163"/>
    </row>
    <row r="6202" spans="5:10" x14ac:dyDescent="0.3">
      <c r="E6202" s="162"/>
      <c r="F6202" s="1"/>
      <c r="G6202" s="163"/>
      <c r="H6202" s="1"/>
      <c r="I6202" s="3"/>
      <c r="J6202" s="163"/>
    </row>
    <row r="6203" spans="5:10" x14ac:dyDescent="0.3">
      <c r="E6203" s="162"/>
      <c r="F6203" s="1"/>
      <c r="G6203" s="163"/>
      <c r="H6203" s="1"/>
      <c r="I6203" s="3"/>
      <c r="J6203" s="163"/>
    </row>
    <row r="6204" spans="5:10" x14ac:dyDescent="0.3">
      <c r="E6204" s="162"/>
      <c r="F6204" s="1"/>
      <c r="G6204" s="163"/>
      <c r="H6204" s="1"/>
      <c r="I6204" s="3"/>
      <c r="J6204" s="163"/>
    </row>
    <row r="6205" spans="5:10" x14ac:dyDescent="0.3">
      <c r="E6205" s="162"/>
      <c r="F6205" s="1"/>
      <c r="G6205" s="163"/>
      <c r="H6205" s="1"/>
      <c r="I6205" s="3"/>
      <c r="J6205" s="163"/>
    </row>
    <row r="6206" spans="5:10" x14ac:dyDescent="0.3">
      <c r="E6206" s="162"/>
      <c r="F6206" s="1"/>
      <c r="G6206" s="163"/>
      <c r="H6206" s="1"/>
      <c r="I6206" s="3"/>
      <c r="J6206" s="163"/>
    </row>
    <row r="6207" spans="5:10" x14ac:dyDescent="0.3">
      <c r="E6207" s="162"/>
      <c r="F6207" s="1"/>
      <c r="G6207" s="163"/>
      <c r="H6207" s="1"/>
      <c r="I6207" s="3"/>
      <c r="J6207" s="163"/>
    </row>
    <row r="6208" spans="5:10" x14ac:dyDescent="0.3">
      <c r="E6208" s="162"/>
      <c r="F6208" s="1"/>
      <c r="G6208" s="163"/>
      <c r="H6208" s="1"/>
      <c r="I6208" s="3"/>
      <c r="J6208" s="163"/>
    </row>
    <row r="6209" spans="5:10" x14ac:dyDescent="0.3">
      <c r="E6209" s="162"/>
      <c r="F6209" s="1"/>
      <c r="G6209" s="163"/>
      <c r="H6209" s="1"/>
      <c r="I6209" s="3"/>
      <c r="J6209" s="163"/>
    </row>
    <row r="6210" spans="5:10" x14ac:dyDescent="0.3">
      <c r="E6210" s="162"/>
      <c r="F6210" s="1"/>
      <c r="G6210" s="163"/>
      <c r="H6210" s="1"/>
      <c r="I6210" s="3"/>
      <c r="J6210" s="163"/>
    </row>
    <row r="6211" spans="5:10" x14ac:dyDescent="0.3">
      <c r="E6211" s="162"/>
      <c r="F6211" s="1"/>
      <c r="G6211" s="163"/>
      <c r="H6211" s="1"/>
      <c r="I6211" s="3"/>
      <c r="J6211" s="163"/>
    </row>
    <row r="6212" spans="5:10" x14ac:dyDescent="0.3">
      <c r="E6212" s="162"/>
      <c r="F6212" s="1"/>
      <c r="G6212" s="163"/>
      <c r="H6212" s="1"/>
      <c r="I6212" s="3"/>
      <c r="J6212" s="163"/>
    </row>
    <row r="6213" spans="5:10" x14ac:dyDescent="0.3">
      <c r="E6213" s="162"/>
      <c r="F6213" s="1"/>
      <c r="G6213" s="163"/>
      <c r="H6213" s="1"/>
      <c r="I6213" s="3"/>
      <c r="J6213" s="163"/>
    </row>
    <row r="6214" spans="5:10" x14ac:dyDescent="0.3">
      <c r="E6214" s="162"/>
      <c r="F6214" s="1"/>
      <c r="G6214" s="163"/>
      <c r="H6214" s="1"/>
      <c r="I6214" s="3"/>
      <c r="J6214" s="163"/>
    </row>
    <row r="6215" spans="5:10" x14ac:dyDescent="0.3">
      <c r="E6215" s="162"/>
      <c r="F6215" s="1"/>
      <c r="G6215" s="163"/>
      <c r="H6215" s="1"/>
      <c r="I6215" s="3"/>
      <c r="J6215" s="163"/>
    </row>
    <row r="6216" spans="5:10" x14ac:dyDescent="0.3">
      <c r="E6216" s="162"/>
      <c r="F6216" s="1"/>
      <c r="G6216" s="163"/>
      <c r="H6216" s="1"/>
      <c r="I6216" s="3"/>
      <c r="J6216" s="163"/>
    </row>
    <row r="6217" spans="5:10" x14ac:dyDescent="0.3">
      <c r="E6217" s="162"/>
      <c r="F6217" s="1"/>
      <c r="G6217" s="163"/>
      <c r="H6217" s="1"/>
      <c r="I6217" s="3"/>
      <c r="J6217" s="163"/>
    </row>
    <row r="6218" spans="5:10" x14ac:dyDescent="0.3">
      <c r="E6218" s="162"/>
      <c r="F6218" s="1"/>
      <c r="G6218" s="163"/>
      <c r="H6218" s="1"/>
      <c r="I6218" s="3"/>
      <c r="J6218" s="163"/>
    </row>
    <row r="6219" spans="5:10" x14ac:dyDescent="0.3">
      <c r="E6219" s="162"/>
      <c r="F6219" s="1"/>
      <c r="G6219" s="163"/>
      <c r="H6219" s="1"/>
      <c r="I6219" s="3"/>
      <c r="J6219" s="163"/>
    </row>
    <row r="6220" spans="5:10" x14ac:dyDescent="0.3">
      <c r="E6220" s="162"/>
      <c r="F6220" s="1"/>
      <c r="G6220" s="163"/>
      <c r="H6220" s="1"/>
      <c r="I6220" s="3"/>
      <c r="J6220" s="163"/>
    </row>
    <row r="6221" spans="5:10" x14ac:dyDescent="0.3">
      <c r="E6221" s="162"/>
      <c r="F6221" s="1"/>
      <c r="G6221" s="163"/>
      <c r="H6221" s="1"/>
      <c r="I6221" s="3"/>
      <c r="J6221" s="163"/>
    </row>
    <row r="6222" spans="5:10" x14ac:dyDescent="0.3">
      <c r="E6222" s="162"/>
      <c r="F6222" s="1"/>
      <c r="G6222" s="163"/>
      <c r="H6222" s="1"/>
      <c r="I6222" s="3"/>
      <c r="J6222" s="163"/>
    </row>
    <row r="6223" spans="5:10" x14ac:dyDescent="0.3">
      <c r="E6223" s="162"/>
      <c r="F6223" s="1"/>
      <c r="G6223" s="163"/>
      <c r="H6223" s="1"/>
      <c r="I6223" s="3"/>
      <c r="J6223" s="163"/>
    </row>
    <row r="6224" spans="5:10" x14ac:dyDescent="0.3">
      <c r="E6224" s="162"/>
      <c r="F6224" s="1"/>
      <c r="G6224" s="163"/>
      <c r="H6224" s="1"/>
      <c r="I6224" s="3"/>
      <c r="J6224" s="163"/>
    </row>
    <row r="6225" spans="5:10" x14ac:dyDescent="0.3">
      <c r="E6225" s="162"/>
      <c r="F6225" s="1"/>
      <c r="G6225" s="163"/>
      <c r="H6225" s="1"/>
      <c r="I6225" s="3"/>
      <c r="J6225" s="163"/>
    </row>
    <row r="6226" spans="5:10" x14ac:dyDescent="0.3">
      <c r="E6226" s="162"/>
      <c r="F6226" s="1"/>
      <c r="G6226" s="163"/>
      <c r="H6226" s="1"/>
      <c r="I6226" s="3"/>
      <c r="J6226" s="163"/>
    </row>
    <row r="6227" spans="5:10" x14ac:dyDescent="0.3">
      <c r="E6227" s="162"/>
      <c r="F6227" s="1"/>
      <c r="G6227" s="163"/>
      <c r="H6227" s="1"/>
      <c r="I6227" s="3"/>
      <c r="J6227" s="163"/>
    </row>
    <row r="6228" spans="5:10" x14ac:dyDescent="0.3">
      <c r="E6228" s="162"/>
      <c r="F6228" s="1"/>
      <c r="G6228" s="163"/>
      <c r="H6228" s="1"/>
      <c r="I6228" s="3"/>
      <c r="J6228" s="163"/>
    </row>
    <row r="6229" spans="5:10" x14ac:dyDescent="0.3">
      <c r="E6229" s="162"/>
      <c r="F6229" s="1"/>
      <c r="G6229" s="163"/>
      <c r="H6229" s="1"/>
      <c r="I6229" s="3"/>
      <c r="J6229" s="163"/>
    </row>
    <row r="6230" spans="5:10" x14ac:dyDescent="0.3">
      <c r="E6230" s="162"/>
      <c r="F6230" s="1"/>
      <c r="G6230" s="163"/>
      <c r="H6230" s="1"/>
      <c r="I6230" s="3"/>
      <c r="J6230" s="163"/>
    </row>
    <row r="6231" spans="5:10" x14ac:dyDescent="0.3">
      <c r="E6231" s="162"/>
      <c r="F6231" s="1"/>
      <c r="G6231" s="163"/>
      <c r="H6231" s="1"/>
      <c r="I6231" s="3"/>
      <c r="J6231" s="163"/>
    </row>
    <row r="6232" spans="5:10" x14ac:dyDescent="0.3">
      <c r="E6232" s="162"/>
      <c r="F6232" s="1"/>
      <c r="G6232" s="163"/>
      <c r="H6232" s="1"/>
      <c r="I6232" s="3"/>
      <c r="J6232" s="163"/>
    </row>
    <row r="6233" spans="5:10" x14ac:dyDescent="0.3">
      <c r="E6233" s="162"/>
      <c r="F6233" s="1"/>
      <c r="G6233" s="163"/>
      <c r="H6233" s="1"/>
      <c r="I6233" s="3"/>
      <c r="J6233" s="163"/>
    </row>
    <row r="6234" spans="5:10" x14ac:dyDescent="0.3">
      <c r="E6234" s="162"/>
      <c r="F6234" s="1"/>
      <c r="G6234" s="163"/>
      <c r="H6234" s="1"/>
      <c r="I6234" s="3"/>
      <c r="J6234" s="163"/>
    </row>
    <row r="6235" spans="5:10" x14ac:dyDescent="0.3">
      <c r="E6235" s="162"/>
      <c r="F6235" s="1"/>
      <c r="G6235" s="163"/>
      <c r="H6235" s="1"/>
      <c r="I6235" s="3"/>
      <c r="J6235" s="163"/>
    </row>
    <row r="6236" spans="5:10" x14ac:dyDescent="0.3">
      <c r="E6236" s="162"/>
      <c r="F6236" s="1"/>
      <c r="G6236" s="163"/>
      <c r="H6236" s="1"/>
      <c r="I6236" s="3"/>
      <c r="J6236" s="163"/>
    </row>
    <row r="6237" spans="5:10" x14ac:dyDescent="0.3">
      <c r="E6237" s="162"/>
      <c r="F6237" s="1"/>
      <c r="G6237" s="163"/>
      <c r="H6237" s="1"/>
      <c r="I6237" s="3"/>
      <c r="J6237" s="163"/>
    </row>
    <row r="6238" spans="5:10" x14ac:dyDescent="0.3">
      <c r="E6238" s="162"/>
      <c r="F6238" s="1"/>
      <c r="G6238" s="163"/>
      <c r="H6238" s="1"/>
      <c r="I6238" s="3"/>
      <c r="J6238" s="163"/>
    </row>
    <row r="6239" spans="5:10" x14ac:dyDescent="0.3">
      <c r="E6239" s="162"/>
      <c r="F6239" s="1"/>
      <c r="G6239" s="163"/>
      <c r="H6239" s="1"/>
      <c r="I6239" s="3"/>
      <c r="J6239" s="163"/>
    </row>
    <row r="6240" spans="5:10" x14ac:dyDescent="0.3">
      <c r="E6240" s="162"/>
      <c r="F6240" s="1"/>
      <c r="G6240" s="163"/>
      <c r="H6240" s="1"/>
      <c r="I6240" s="3"/>
      <c r="J6240" s="163"/>
    </row>
    <row r="6241" spans="5:10" x14ac:dyDescent="0.3">
      <c r="E6241" s="162"/>
      <c r="F6241" s="1"/>
      <c r="G6241" s="163"/>
      <c r="H6241" s="1"/>
      <c r="I6241" s="3"/>
      <c r="J6241" s="163"/>
    </row>
    <row r="6242" spans="5:10" x14ac:dyDescent="0.3">
      <c r="E6242" s="162"/>
      <c r="F6242" s="1"/>
      <c r="G6242" s="163"/>
      <c r="H6242" s="1"/>
      <c r="I6242" s="3"/>
      <c r="J6242" s="163"/>
    </row>
    <row r="6243" spans="5:10" x14ac:dyDescent="0.3">
      <c r="E6243" s="162"/>
      <c r="F6243" s="1"/>
      <c r="G6243" s="163"/>
      <c r="H6243" s="1"/>
      <c r="I6243" s="3"/>
      <c r="J6243" s="163"/>
    </row>
    <row r="6244" spans="5:10" x14ac:dyDescent="0.3">
      <c r="E6244" s="162"/>
      <c r="F6244" s="1"/>
      <c r="G6244" s="163"/>
      <c r="H6244" s="1"/>
      <c r="I6244" s="3"/>
      <c r="J6244" s="163"/>
    </row>
    <row r="6245" spans="5:10" x14ac:dyDescent="0.3">
      <c r="E6245" s="162"/>
      <c r="F6245" s="1"/>
      <c r="G6245" s="163"/>
      <c r="H6245" s="1"/>
      <c r="I6245" s="3"/>
      <c r="J6245" s="163"/>
    </row>
    <row r="6246" spans="5:10" x14ac:dyDescent="0.3">
      <c r="E6246" s="162"/>
      <c r="F6246" s="1"/>
      <c r="G6246" s="163"/>
      <c r="H6246" s="1"/>
      <c r="I6246" s="3"/>
      <c r="J6246" s="163"/>
    </row>
    <row r="6247" spans="5:10" x14ac:dyDescent="0.3">
      <c r="E6247" s="162"/>
      <c r="F6247" s="1"/>
      <c r="G6247" s="163"/>
      <c r="H6247" s="1"/>
      <c r="I6247" s="3"/>
      <c r="J6247" s="163"/>
    </row>
    <row r="6248" spans="5:10" x14ac:dyDescent="0.3">
      <c r="E6248" s="162"/>
      <c r="F6248" s="1"/>
      <c r="G6248" s="163"/>
      <c r="H6248" s="1"/>
      <c r="I6248" s="3"/>
      <c r="J6248" s="163"/>
    </row>
    <row r="6249" spans="5:10" x14ac:dyDescent="0.3">
      <c r="E6249" s="162"/>
      <c r="F6249" s="1"/>
      <c r="G6249" s="163"/>
      <c r="H6249" s="1"/>
      <c r="I6249" s="3"/>
      <c r="J6249" s="163"/>
    </row>
    <row r="6250" spans="5:10" x14ac:dyDescent="0.3">
      <c r="E6250" s="162"/>
      <c r="F6250" s="1"/>
      <c r="G6250" s="163"/>
      <c r="H6250" s="1"/>
      <c r="I6250" s="3"/>
      <c r="J6250" s="163"/>
    </row>
    <row r="6251" spans="5:10" x14ac:dyDescent="0.3">
      <c r="E6251" s="162"/>
      <c r="F6251" s="1"/>
      <c r="G6251" s="163"/>
      <c r="H6251" s="1"/>
      <c r="I6251" s="3"/>
      <c r="J6251" s="163"/>
    </row>
    <row r="6252" spans="5:10" x14ac:dyDescent="0.3">
      <c r="E6252" s="162"/>
      <c r="F6252" s="1"/>
      <c r="G6252" s="163"/>
      <c r="H6252" s="1"/>
      <c r="I6252" s="3"/>
      <c r="J6252" s="163"/>
    </row>
    <row r="6253" spans="5:10" x14ac:dyDescent="0.3">
      <c r="E6253" s="162"/>
      <c r="F6253" s="1"/>
      <c r="G6253" s="163"/>
      <c r="H6253" s="1"/>
      <c r="I6253" s="3"/>
      <c r="J6253" s="163"/>
    </row>
    <row r="6254" spans="5:10" x14ac:dyDescent="0.3">
      <c r="E6254" s="162"/>
      <c r="F6254" s="1"/>
      <c r="G6254" s="163"/>
      <c r="H6254" s="1"/>
      <c r="I6254" s="3"/>
      <c r="J6254" s="163"/>
    </row>
    <row r="6255" spans="5:10" x14ac:dyDescent="0.3">
      <c r="E6255" s="162"/>
      <c r="F6255" s="1"/>
      <c r="G6255" s="163"/>
      <c r="H6255" s="1"/>
      <c r="I6255" s="3"/>
      <c r="J6255" s="163"/>
    </row>
    <row r="6256" spans="5:10" x14ac:dyDescent="0.3">
      <c r="E6256" s="162"/>
      <c r="F6256" s="1"/>
      <c r="G6256" s="163"/>
      <c r="H6256" s="1"/>
      <c r="I6256" s="3"/>
      <c r="J6256" s="163"/>
    </row>
    <row r="6257" spans="5:10" x14ac:dyDescent="0.3">
      <c r="E6257" s="162"/>
      <c r="F6257" s="1"/>
      <c r="G6257" s="163"/>
      <c r="H6257" s="1"/>
      <c r="I6257" s="3"/>
      <c r="J6257" s="163"/>
    </row>
    <row r="6258" spans="5:10" x14ac:dyDescent="0.3">
      <c r="E6258" s="162"/>
      <c r="F6258" s="1"/>
      <c r="G6258" s="163"/>
      <c r="H6258" s="1"/>
      <c r="I6258" s="3"/>
      <c r="J6258" s="163"/>
    </row>
    <row r="6259" spans="5:10" x14ac:dyDescent="0.3">
      <c r="E6259" s="162"/>
      <c r="F6259" s="1"/>
      <c r="G6259" s="163"/>
      <c r="H6259" s="1"/>
      <c r="I6259" s="3"/>
      <c r="J6259" s="163"/>
    </row>
    <row r="6260" spans="5:10" x14ac:dyDescent="0.3">
      <c r="E6260" s="162"/>
      <c r="F6260" s="1"/>
      <c r="G6260" s="163"/>
      <c r="H6260" s="1"/>
      <c r="I6260" s="3"/>
      <c r="J6260" s="163"/>
    </row>
    <row r="6261" spans="5:10" x14ac:dyDescent="0.3">
      <c r="E6261" s="162"/>
      <c r="F6261" s="1"/>
      <c r="G6261" s="163"/>
      <c r="H6261" s="1"/>
      <c r="I6261" s="3"/>
      <c r="J6261" s="163"/>
    </row>
    <row r="6262" spans="5:10" x14ac:dyDescent="0.3">
      <c r="E6262" s="162"/>
      <c r="F6262" s="1"/>
      <c r="G6262" s="163"/>
      <c r="H6262" s="1"/>
      <c r="I6262" s="3"/>
      <c r="J6262" s="163"/>
    </row>
    <row r="6263" spans="5:10" x14ac:dyDescent="0.3">
      <c r="E6263" s="162"/>
      <c r="F6263" s="1"/>
      <c r="G6263" s="163"/>
      <c r="H6263" s="1"/>
      <c r="I6263" s="3"/>
      <c r="J6263" s="163"/>
    </row>
    <row r="6264" spans="5:10" x14ac:dyDescent="0.3">
      <c r="E6264" s="162"/>
      <c r="F6264" s="1"/>
      <c r="G6264" s="163"/>
      <c r="H6264" s="1"/>
      <c r="I6264" s="3"/>
      <c r="J6264" s="163"/>
    </row>
    <row r="6265" spans="5:10" x14ac:dyDescent="0.3">
      <c r="E6265" s="162"/>
      <c r="F6265" s="1"/>
      <c r="G6265" s="163"/>
      <c r="H6265" s="1"/>
      <c r="I6265" s="3"/>
      <c r="J6265" s="163"/>
    </row>
    <row r="6266" spans="5:10" x14ac:dyDescent="0.3">
      <c r="E6266" s="162"/>
      <c r="F6266" s="1"/>
      <c r="G6266" s="163"/>
      <c r="H6266" s="1"/>
      <c r="I6266" s="3"/>
      <c r="J6266" s="163"/>
    </row>
    <row r="6267" spans="5:10" x14ac:dyDescent="0.3">
      <c r="E6267" s="162"/>
      <c r="F6267" s="1"/>
      <c r="G6267" s="163"/>
      <c r="H6267" s="1"/>
      <c r="I6267" s="3"/>
      <c r="J6267" s="163"/>
    </row>
    <row r="6268" spans="5:10" x14ac:dyDescent="0.3">
      <c r="E6268" s="162"/>
      <c r="F6268" s="1"/>
      <c r="G6268" s="163"/>
      <c r="H6268" s="1"/>
      <c r="I6268" s="3"/>
      <c r="J6268" s="163"/>
    </row>
    <row r="6269" spans="5:10" x14ac:dyDescent="0.3">
      <c r="E6269" s="162"/>
      <c r="F6269" s="1"/>
      <c r="G6269" s="163"/>
      <c r="H6269" s="1"/>
      <c r="I6269" s="3"/>
      <c r="J6269" s="163"/>
    </row>
    <row r="6270" spans="5:10" x14ac:dyDescent="0.3">
      <c r="E6270" s="162"/>
      <c r="F6270" s="1"/>
      <c r="G6270" s="163"/>
      <c r="H6270" s="1"/>
      <c r="I6270" s="3"/>
      <c r="J6270" s="163"/>
    </row>
    <row r="6271" spans="5:10" x14ac:dyDescent="0.3">
      <c r="E6271" s="162"/>
      <c r="F6271" s="1"/>
      <c r="G6271" s="163"/>
      <c r="H6271" s="1"/>
      <c r="I6271" s="3"/>
      <c r="J6271" s="163"/>
    </row>
    <row r="6272" spans="5:10" x14ac:dyDescent="0.3">
      <c r="E6272" s="162"/>
      <c r="F6272" s="1"/>
      <c r="G6272" s="163"/>
      <c r="H6272" s="1"/>
      <c r="I6272" s="3"/>
      <c r="J6272" s="163"/>
    </row>
    <row r="6273" spans="5:10" x14ac:dyDescent="0.3">
      <c r="E6273" s="162"/>
      <c r="F6273" s="1"/>
      <c r="G6273" s="163"/>
      <c r="H6273" s="1"/>
      <c r="I6273" s="3"/>
      <c r="J6273" s="163"/>
    </row>
    <row r="6274" spans="5:10" x14ac:dyDescent="0.3">
      <c r="E6274" s="162"/>
      <c r="F6274" s="1"/>
      <c r="G6274" s="163"/>
      <c r="H6274" s="1"/>
      <c r="I6274" s="3"/>
      <c r="J6274" s="163"/>
    </row>
    <row r="6275" spans="5:10" x14ac:dyDescent="0.3">
      <c r="E6275" s="162"/>
      <c r="F6275" s="1"/>
      <c r="G6275" s="163"/>
      <c r="H6275" s="1"/>
      <c r="I6275" s="3"/>
      <c r="J6275" s="163"/>
    </row>
    <row r="6276" spans="5:10" x14ac:dyDescent="0.3">
      <c r="E6276" s="162"/>
      <c r="F6276" s="1"/>
      <c r="G6276" s="163"/>
      <c r="H6276" s="1"/>
      <c r="I6276" s="3"/>
      <c r="J6276" s="163"/>
    </row>
    <row r="6277" spans="5:10" x14ac:dyDescent="0.3">
      <c r="E6277" s="162"/>
      <c r="F6277" s="1"/>
      <c r="G6277" s="163"/>
      <c r="H6277" s="1"/>
      <c r="I6277" s="3"/>
      <c r="J6277" s="163"/>
    </row>
    <row r="6278" spans="5:10" x14ac:dyDescent="0.3">
      <c r="E6278" s="162"/>
      <c r="F6278" s="1"/>
      <c r="G6278" s="163"/>
      <c r="H6278" s="1"/>
      <c r="I6278" s="3"/>
      <c r="J6278" s="163"/>
    </row>
    <row r="6279" spans="5:10" x14ac:dyDescent="0.3">
      <c r="E6279" s="162"/>
      <c r="F6279" s="1"/>
      <c r="G6279" s="163"/>
      <c r="H6279" s="1"/>
      <c r="I6279" s="3"/>
      <c r="J6279" s="163"/>
    </row>
    <row r="6280" spans="5:10" x14ac:dyDescent="0.3">
      <c r="E6280" s="162"/>
      <c r="F6280" s="1"/>
      <c r="G6280" s="163"/>
      <c r="H6280" s="1"/>
      <c r="I6280" s="3"/>
      <c r="J6280" s="163"/>
    </row>
    <row r="6281" spans="5:10" x14ac:dyDescent="0.3">
      <c r="E6281" s="162"/>
      <c r="F6281" s="1"/>
      <c r="G6281" s="163"/>
      <c r="H6281" s="1"/>
      <c r="I6281" s="3"/>
      <c r="J6281" s="163"/>
    </row>
    <row r="6282" spans="5:10" x14ac:dyDescent="0.3">
      <c r="E6282" s="162"/>
      <c r="F6282" s="1"/>
      <c r="G6282" s="163"/>
      <c r="H6282" s="1"/>
      <c r="I6282" s="3"/>
      <c r="J6282" s="163"/>
    </row>
    <row r="6283" spans="5:10" x14ac:dyDescent="0.3">
      <c r="E6283" s="162"/>
      <c r="F6283" s="1"/>
      <c r="G6283" s="163"/>
      <c r="H6283" s="1"/>
      <c r="I6283" s="3"/>
      <c r="J6283" s="163"/>
    </row>
    <row r="6284" spans="5:10" x14ac:dyDescent="0.3">
      <c r="E6284" s="162"/>
      <c r="F6284" s="1"/>
      <c r="G6284" s="163"/>
      <c r="H6284" s="1"/>
      <c r="I6284" s="3"/>
      <c r="J6284" s="163"/>
    </row>
    <row r="6285" spans="5:10" x14ac:dyDescent="0.3">
      <c r="E6285" s="162"/>
      <c r="F6285" s="1"/>
      <c r="G6285" s="163"/>
      <c r="H6285" s="1"/>
      <c r="I6285" s="3"/>
      <c r="J6285" s="163"/>
    </row>
    <row r="6286" spans="5:10" x14ac:dyDescent="0.3">
      <c r="E6286" s="162"/>
      <c r="F6286" s="1"/>
      <c r="G6286" s="163"/>
      <c r="H6286" s="1"/>
      <c r="I6286" s="3"/>
      <c r="J6286" s="163"/>
    </row>
    <row r="6287" spans="5:10" x14ac:dyDescent="0.3">
      <c r="E6287" s="162"/>
      <c r="F6287" s="1"/>
      <c r="G6287" s="163"/>
      <c r="H6287" s="1"/>
      <c r="I6287" s="3"/>
      <c r="J6287" s="163"/>
    </row>
    <row r="6288" spans="5:10" x14ac:dyDescent="0.3">
      <c r="E6288" s="162"/>
      <c r="F6288" s="1"/>
      <c r="G6288" s="163"/>
      <c r="H6288" s="1"/>
      <c r="I6288" s="3"/>
      <c r="J6288" s="163"/>
    </row>
    <row r="6289" spans="5:10" x14ac:dyDescent="0.3">
      <c r="E6289" s="162"/>
      <c r="F6289" s="1"/>
      <c r="G6289" s="163"/>
      <c r="H6289" s="1"/>
      <c r="I6289" s="3"/>
      <c r="J6289" s="163"/>
    </row>
    <row r="6290" spans="5:10" x14ac:dyDescent="0.3">
      <c r="E6290" s="162"/>
      <c r="F6290" s="1"/>
      <c r="G6290" s="163"/>
      <c r="H6290" s="1"/>
      <c r="I6290" s="3"/>
      <c r="J6290" s="163"/>
    </row>
    <row r="6291" spans="5:10" x14ac:dyDescent="0.3">
      <c r="E6291" s="162"/>
      <c r="F6291" s="1"/>
      <c r="G6291" s="163"/>
      <c r="H6291" s="1"/>
      <c r="I6291" s="3"/>
      <c r="J6291" s="163"/>
    </row>
    <row r="6292" spans="5:10" x14ac:dyDescent="0.3">
      <c r="E6292" s="162"/>
      <c r="F6292" s="1"/>
      <c r="G6292" s="163"/>
      <c r="H6292" s="1"/>
      <c r="I6292" s="3"/>
      <c r="J6292" s="163"/>
    </row>
    <row r="6293" spans="5:10" x14ac:dyDescent="0.3">
      <c r="E6293" s="162"/>
      <c r="F6293" s="1"/>
      <c r="G6293" s="163"/>
      <c r="H6293" s="1"/>
      <c r="I6293" s="3"/>
      <c r="J6293" s="163"/>
    </row>
    <row r="6294" spans="5:10" x14ac:dyDescent="0.3">
      <c r="E6294" s="162"/>
      <c r="F6294" s="1"/>
      <c r="G6294" s="163"/>
      <c r="H6294" s="1"/>
      <c r="I6294" s="3"/>
      <c r="J6294" s="163"/>
    </row>
    <row r="6295" spans="5:10" x14ac:dyDescent="0.3">
      <c r="E6295" s="162"/>
      <c r="F6295" s="1"/>
      <c r="G6295" s="163"/>
      <c r="H6295" s="1"/>
      <c r="I6295" s="3"/>
      <c r="J6295" s="163"/>
    </row>
    <row r="6296" spans="5:10" x14ac:dyDescent="0.3">
      <c r="E6296" s="162"/>
      <c r="F6296" s="1"/>
      <c r="G6296" s="163"/>
      <c r="H6296" s="1"/>
      <c r="I6296" s="3"/>
      <c r="J6296" s="163"/>
    </row>
    <row r="6297" spans="5:10" x14ac:dyDescent="0.3">
      <c r="E6297" s="162"/>
      <c r="F6297" s="1"/>
      <c r="G6297" s="163"/>
      <c r="H6297" s="1"/>
      <c r="I6297" s="3"/>
      <c r="J6297" s="163"/>
    </row>
    <row r="6298" spans="5:10" x14ac:dyDescent="0.3">
      <c r="E6298" s="162"/>
      <c r="F6298" s="1"/>
      <c r="G6298" s="163"/>
      <c r="H6298" s="1"/>
      <c r="I6298" s="3"/>
      <c r="J6298" s="163"/>
    </row>
    <row r="6299" spans="5:10" x14ac:dyDescent="0.3">
      <c r="E6299" s="162"/>
      <c r="F6299" s="1"/>
      <c r="G6299" s="163"/>
      <c r="H6299" s="1"/>
      <c r="I6299" s="3"/>
      <c r="J6299" s="163"/>
    </row>
    <row r="6300" spans="5:10" x14ac:dyDescent="0.3">
      <c r="E6300" s="162"/>
      <c r="F6300" s="1"/>
      <c r="G6300" s="163"/>
      <c r="H6300" s="1"/>
      <c r="I6300" s="3"/>
      <c r="J6300" s="163"/>
    </row>
    <row r="6301" spans="5:10" x14ac:dyDescent="0.3">
      <c r="E6301" s="162"/>
      <c r="F6301" s="1"/>
      <c r="G6301" s="163"/>
      <c r="H6301" s="1"/>
      <c r="I6301" s="3"/>
      <c r="J6301" s="163"/>
    </row>
    <row r="6302" spans="5:10" x14ac:dyDescent="0.3">
      <c r="E6302" s="162"/>
      <c r="F6302" s="1"/>
      <c r="G6302" s="163"/>
      <c r="H6302" s="1"/>
      <c r="I6302" s="3"/>
      <c r="J6302" s="163"/>
    </row>
    <row r="6303" spans="5:10" x14ac:dyDescent="0.3">
      <c r="E6303" s="162"/>
      <c r="F6303" s="1"/>
      <c r="G6303" s="163"/>
      <c r="H6303" s="1"/>
      <c r="I6303" s="3"/>
      <c r="J6303" s="163"/>
    </row>
    <row r="6304" spans="5:10" x14ac:dyDescent="0.3">
      <c r="E6304" s="162"/>
      <c r="F6304" s="1"/>
      <c r="G6304" s="163"/>
      <c r="H6304" s="1"/>
      <c r="I6304" s="3"/>
      <c r="J6304" s="163"/>
    </row>
    <row r="6305" spans="5:10" x14ac:dyDescent="0.3">
      <c r="E6305" s="162"/>
      <c r="F6305" s="1"/>
      <c r="G6305" s="163"/>
      <c r="H6305" s="1"/>
      <c r="I6305" s="3"/>
      <c r="J6305" s="163"/>
    </row>
    <row r="6306" spans="5:10" x14ac:dyDescent="0.3">
      <c r="E6306" s="162"/>
      <c r="F6306" s="1"/>
      <c r="G6306" s="163"/>
      <c r="H6306" s="1"/>
      <c r="I6306" s="3"/>
      <c r="J6306" s="163"/>
    </row>
    <row r="6307" spans="5:10" x14ac:dyDescent="0.3">
      <c r="E6307" s="162"/>
      <c r="F6307" s="1"/>
      <c r="G6307" s="163"/>
      <c r="H6307" s="1"/>
      <c r="I6307" s="3"/>
      <c r="J6307" s="163"/>
    </row>
    <row r="6308" spans="5:10" x14ac:dyDescent="0.3">
      <c r="E6308" s="162"/>
      <c r="F6308" s="1"/>
      <c r="G6308" s="163"/>
      <c r="H6308" s="1"/>
      <c r="I6308" s="3"/>
      <c r="J6308" s="163"/>
    </row>
    <row r="6309" spans="5:10" x14ac:dyDescent="0.3">
      <c r="E6309" s="162"/>
      <c r="F6309" s="1"/>
      <c r="G6309" s="163"/>
      <c r="H6309" s="1"/>
      <c r="I6309" s="3"/>
      <c r="J6309" s="163"/>
    </row>
    <row r="6310" spans="5:10" x14ac:dyDescent="0.3">
      <c r="E6310" s="162"/>
      <c r="F6310" s="1"/>
      <c r="G6310" s="163"/>
      <c r="H6310" s="1"/>
      <c r="I6310" s="3"/>
      <c r="J6310" s="163"/>
    </row>
    <row r="6311" spans="5:10" x14ac:dyDescent="0.3">
      <c r="E6311" s="162"/>
      <c r="F6311" s="1"/>
      <c r="G6311" s="163"/>
      <c r="H6311" s="1"/>
      <c r="I6311" s="3"/>
      <c r="J6311" s="163"/>
    </row>
    <row r="6312" spans="5:10" x14ac:dyDescent="0.3">
      <c r="E6312" s="162"/>
      <c r="F6312" s="1"/>
      <c r="G6312" s="163"/>
      <c r="H6312" s="1"/>
      <c r="I6312" s="3"/>
      <c r="J6312" s="163"/>
    </row>
    <row r="6313" spans="5:10" x14ac:dyDescent="0.3">
      <c r="E6313" s="162"/>
      <c r="F6313" s="1"/>
      <c r="G6313" s="163"/>
      <c r="H6313" s="1"/>
      <c r="I6313" s="3"/>
      <c r="J6313" s="163"/>
    </row>
    <row r="6314" spans="5:10" x14ac:dyDescent="0.3">
      <c r="E6314" s="162"/>
      <c r="F6314" s="1"/>
      <c r="G6314" s="163"/>
      <c r="H6314" s="1"/>
      <c r="I6314" s="3"/>
      <c r="J6314" s="163"/>
    </row>
    <row r="6315" spans="5:10" x14ac:dyDescent="0.3">
      <c r="E6315" s="162"/>
      <c r="F6315" s="1"/>
      <c r="G6315" s="163"/>
      <c r="H6315" s="1"/>
      <c r="I6315" s="3"/>
      <c r="J6315" s="163"/>
    </row>
    <row r="6316" spans="5:10" x14ac:dyDescent="0.3">
      <c r="E6316" s="162"/>
      <c r="F6316" s="1"/>
      <c r="G6316" s="163"/>
      <c r="H6316" s="1"/>
      <c r="I6316" s="3"/>
      <c r="J6316" s="163"/>
    </row>
    <row r="6317" spans="5:10" x14ac:dyDescent="0.3">
      <c r="E6317" s="162"/>
      <c r="F6317" s="1"/>
      <c r="G6317" s="163"/>
      <c r="H6317" s="1"/>
      <c r="I6317" s="3"/>
      <c r="J6317" s="163"/>
    </row>
    <row r="6318" spans="5:10" x14ac:dyDescent="0.3">
      <c r="E6318" s="162"/>
      <c r="F6318" s="1"/>
      <c r="G6318" s="163"/>
      <c r="H6318" s="1"/>
      <c r="I6318" s="3"/>
      <c r="J6318" s="163"/>
    </row>
    <row r="6319" spans="5:10" x14ac:dyDescent="0.3">
      <c r="E6319" s="162"/>
      <c r="F6319" s="1"/>
      <c r="G6319" s="163"/>
      <c r="H6319" s="1"/>
      <c r="I6319" s="3"/>
      <c r="J6319" s="163"/>
    </row>
    <row r="6320" spans="5:10" x14ac:dyDescent="0.3">
      <c r="E6320" s="162"/>
      <c r="F6320" s="1"/>
      <c r="G6320" s="163"/>
      <c r="H6320" s="1"/>
      <c r="I6320" s="3"/>
      <c r="J6320" s="163"/>
    </row>
    <row r="6321" spans="5:10" x14ac:dyDescent="0.3">
      <c r="E6321" s="162"/>
      <c r="F6321" s="1"/>
      <c r="G6321" s="163"/>
      <c r="H6321" s="1"/>
      <c r="I6321" s="3"/>
      <c r="J6321" s="163"/>
    </row>
    <row r="6322" spans="5:10" x14ac:dyDescent="0.3">
      <c r="E6322" s="162"/>
      <c r="F6322" s="1"/>
      <c r="G6322" s="163"/>
      <c r="H6322" s="1"/>
      <c r="I6322" s="3"/>
      <c r="J6322" s="163"/>
    </row>
    <row r="6323" spans="5:10" x14ac:dyDescent="0.3">
      <c r="E6323" s="162"/>
      <c r="F6323" s="1"/>
      <c r="G6323" s="163"/>
      <c r="H6323" s="1"/>
      <c r="I6323" s="3"/>
      <c r="J6323" s="163"/>
    </row>
    <row r="6324" spans="5:10" x14ac:dyDescent="0.3">
      <c r="E6324" s="162"/>
      <c r="F6324" s="1"/>
      <c r="G6324" s="163"/>
      <c r="H6324" s="1"/>
      <c r="I6324" s="3"/>
      <c r="J6324" s="163"/>
    </row>
    <row r="6325" spans="5:10" x14ac:dyDescent="0.3">
      <c r="E6325" s="162"/>
      <c r="F6325" s="1"/>
      <c r="G6325" s="163"/>
      <c r="H6325" s="1"/>
      <c r="I6325" s="3"/>
      <c r="J6325" s="163"/>
    </row>
    <row r="6326" spans="5:10" x14ac:dyDescent="0.3">
      <c r="E6326" s="162"/>
      <c r="F6326" s="1"/>
      <c r="G6326" s="163"/>
      <c r="H6326" s="1"/>
      <c r="I6326" s="3"/>
      <c r="J6326" s="163"/>
    </row>
    <row r="6327" spans="5:10" x14ac:dyDescent="0.3">
      <c r="E6327" s="162"/>
      <c r="F6327" s="1"/>
      <c r="G6327" s="163"/>
      <c r="H6327" s="1"/>
      <c r="I6327" s="3"/>
      <c r="J6327" s="163"/>
    </row>
    <row r="6328" spans="5:10" x14ac:dyDescent="0.3">
      <c r="E6328" s="162"/>
      <c r="F6328" s="1"/>
      <c r="G6328" s="163"/>
      <c r="H6328" s="1"/>
      <c r="I6328" s="3"/>
      <c r="J6328" s="163"/>
    </row>
    <row r="6329" spans="5:10" x14ac:dyDescent="0.3">
      <c r="E6329" s="162"/>
      <c r="F6329" s="1"/>
      <c r="G6329" s="163"/>
      <c r="H6329" s="1"/>
      <c r="I6329" s="3"/>
      <c r="J6329" s="163"/>
    </row>
    <row r="6330" spans="5:10" x14ac:dyDescent="0.3">
      <c r="E6330" s="162"/>
      <c r="F6330" s="1"/>
      <c r="G6330" s="163"/>
      <c r="H6330" s="1"/>
      <c r="I6330" s="3"/>
      <c r="J6330" s="163"/>
    </row>
    <row r="6331" spans="5:10" x14ac:dyDescent="0.3">
      <c r="E6331" s="162"/>
      <c r="F6331" s="1"/>
      <c r="G6331" s="163"/>
      <c r="H6331" s="1"/>
      <c r="I6331" s="3"/>
      <c r="J6331" s="163"/>
    </row>
    <row r="6332" spans="5:10" x14ac:dyDescent="0.3">
      <c r="E6332" s="162"/>
      <c r="F6332" s="1"/>
      <c r="G6332" s="163"/>
      <c r="H6332" s="1"/>
      <c r="I6332" s="3"/>
      <c r="J6332" s="163"/>
    </row>
    <row r="6333" spans="5:10" x14ac:dyDescent="0.3">
      <c r="E6333" s="162"/>
      <c r="F6333" s="1"/>
      <c r="G6333" s="163"/>
      <c r="H6333" s="1"/>
      <c r="I6333" s="3"/>
      <c r="J6333" s="163"/>
    </row>
    <row r="6334" spans="5:10" x14ac:dyDescent="0.3">
      <c r="E6334" s="162"/>
      <c r="F6334" s="1"/>
      <c r="G6334" s="163"/>
      <c r="H6334" s="1"/>
      <c r="I6334" s="3"/>
      <c r="J6334" s="163"/>
    </row>
    <row r="6335" spans="5:10" x14ac:dyDescent="0.3">
      <c r="E6335" s="162"/>
      <c r="F6335" s="1"/>
      <c r="G6335" s="163"/>
      <c r="H6335" s="1"/>
      <c r="I6335" s="3"/>
      <c r="J6335" s="163"/>
    </row>
    <row r="6336" spans="5:10" x14ac:dyDescent="0.3">
      <c r="E6336" s="162"/>
      <c r="F6336" s="1"/>
      <c r="G6336" s="163"/>
      <c r="H6336" s="1"/>
      <c r="I6336" s="3"/>
      <c r="J6336" s="163"/>
    </row>
    <row r="6337" spans="5:10" x14ac:dyDescent="0.3">
      <c r="E6337" s="162"/>
      <c r="F6337" s="1"/>
      <c r="G6337" s="163"/>
      <c r="H6337" s="1"/>
      <c r="I6337" s="3"/>
      <c r="J6337" s="163"/>
    </row>
    <row r="6338" spans="5:10" x14ac:dyDescent="0.3">
      <c r="E6338" s="162"/>
      <c r="F6338" s="1"/>
      <c r="G6338" s="163"/>
      <c r="H6338" s="1"/>
      <c r="I6338" s="3"/>
      <c r="J6338" s="163"/>
    </row>
    <row r="6339" spans="5:10" x14ac:dyDescent="0.3">
      <c r="E6339" s="162"/>
      <c r="F6339" s="1"/>
      <c r="G6339" s="163"/>
      <c r="H6339" s="1"/>
      <c r="I6339" s="3"/>
      <c r="J6339" s="163"/>
    </row>
    <row r="6340" spans="5:10" x14ac:dyDescent="0.3">
      <c r="E6340" s="162"/>
      <c r="F6340" s="1"/>
      <c r="G6340" s="163"/>
      <c r="H6340" s="1"/>
      <c r="I6340" s="3"/>
      <c r="J6340" s="163"/>
    </row>
    <row r="6341" spans="5:10" x14ac:dyDescent="0.3">
      <c r="E6341" s="162"/>
      <c r="F6341" s="1"/>
      <c r="G6341" s="163"/>
      <c r="H6341" s="1"/>
      <c r="I6341" s="3"/>
      <c r="J6341" s="163"/>
    </row>
    <row r="6342" spans="5:10" x14ac:dyDescent="0.3">
      <c r="E6342" s="162"/>
      <c r="F6342" s="1"/>
      <c r="G6342" s="163"/>
      <c r="H6342" s="1"/>
      <c r="I6342" s="3"/>
      <c r="J6342" s="163"/>
    </row>
    <row r="6343" spans="5:10" x14ac:dyDescent="0.3">
      <c r="E6343" s="162"/>
      <c r="F6343" s="1"/>
      <c r="G6343" s="163"/>
      <c r="H6343" s="1"/>
      <c r="I6343" s="3"/>
      <c r="J6343" s="163"/>
    </row>
    <row r="6344" spans="5:10" x14ac:dyDescent="0.3">
      <c r="E6344" s="162"/>
      <c r="F6344" s="1"/>
      <c r="G6344" s="163"/>
      <c r="H6344" s="1"/>
      <c r="I6344" s="3"/>
      <c r="J6344" s="163"/>
    </row>
    <row r="6345" spans="5:10" x14ac:dyDescent="0.3">
      <c r="E6345" s="162"/>
      <c r="F6345" s="1"/>
      <c r="G6345" s="163"/>
      <c r="H6345" s="1"/>
      <c r="I6345" s="3"/>
      <c r="J6345" s="163"/>
    </row>
    <row r="6346" spans="5:10" x14ac:dyDescent="0.3">
      <c r="E6346" s="162"/>
      <c r="F6346" s="1"/>
      <c r="G6346" s="163"/>
      <c r="H6346" s="1"/>
      <c r="I6346" s="3"/>
      <c r="J6346" s="163"/>
    </row>
    <row r="6347" spans="5:10" x14ac:dyDescent="0.3">
      <c r="E6347" s="162"/>
      <c r="F6347" s="1"/>
      <c r="G6347" s="163"/>
      <c r="H6347" s="1"/>
      <c r="I6347" s="3"/>
      <c r="J6347" s="163"/>
    </row>
    <row r="6348" spans="5:10" x14ac:dyDescent="0.3">
      <c r="E6348" s="162"/>
      <c r="F6348" s="1"/>
      <c r="G6348" s="163"/>
      <c r="H6348" s="1"/>
      <c r="I6348" s="3"/>
      <c r="J6348" s="163"/>
    </row>
    <row r="6349" spans="5:10" x14ac:dyDescent="0.3">
      <c r="E6349" s="162"/>
      <c r="F6349" s="1"/>
      <c r="G6349" s="163"/>
      <c r="H6349" s="1"/>
      <c r="I6349" s="3"/>
      <c r="J6349" s="163"/>
    </row>
    <row r="6350" spans="5:10" x14ac:dyDescent="0.3">
      <c r="E6350" s="162"/>
      <c r="F6350" s="1"/>
      <c r="G6350" s="163"/>
      <c r="H6350" s="1"/>
      <c r="I6350" s="3"/>
      <c r="J6350" s="163"/>
    </row>
    <row r="6351" spans="5:10" x14ac:dyDescent="0.3">
      <c r="E6351" s="162"/>
      <c r="F6351" s="1"/>
      <c r="G6351" s="163"/>
      <c r="H6351" s="1"/>
      <c r="I6351" s="3"/>
      <c r="J6351" s="163"/>
    </row>
    <row r="6352" spans="5:10" x14ac:dyDescent="0.3">
      <c r="E6352" s="162"/>
      <c r="F6352" s="1"/>
      <c r="G6352" s="163"/>
      <c r="H6352" s="1"/>
      <c r="I6352" s="3"/>
      <c r="J6352" s="163"/>
    </row>
    <row r="6353" spans="5:10" x14ac:dyDescent="0.3">
      <c r="E6353" s="162"/>
      <c r="F6353" s="1"/>
      <c r="G6353" s="163"/>
      <c r="H6353" s="1"/>
      <c r="I6353" s="3"/>
      <c r="J6353" s="163"/>
    </row>
    <row r="6354" spans="5:10" x14ac:dyDescent="0.3">
      <c r="E6354" s="162"/>
      <c r="F6354" s="1"/>
      <c r="G6354" s="163"/>
      <c r="H6354" s="1"/>
      <c r="I6354" s="3"/>
      <c r="J6354" s="163"/>
    </row>
    <row r="6355" spans="5:10" x14ac:dyDescent="0.3">
      <c r="E6355" s="162"/>
      <c r="F6355" s="1"/>
      <c r="G6355" s="163"/>
      <c r="H6355" s="1"/>
      <c r="I6355" s="3"/>
      <c r="J6355" s="163"/>
    </row>
    <row r="6356" spans="5:10" x14ac:dyDescent="0.3">
      <c r="E6356" s="162"/>
      <c r="F6356" s="1"/>
      <c r="G6356" s="163"/>
      <c r="H6356" s="1"/>
      <c r="I6356" s="3"/>
      <c r="J6356" s="163"/>
    </row>
    <row r="6357" spans="5:10" x14ac:dyDescent="0.3">
      <c r="E6357" s="162"/>
      <c r="F6357" s="1"/>
      <c r="G6357" s="163"/>
      <c r="H6357" s="1"/>
      <c r="I6357" s="3"/>
      <c r="J6357" s="163"/>
    </row>
    <row r="6358" spans="5:10" x14ac:dyDescent="0.3">
      <c r="E6358" s="162"/>
      <c r="F6358" s="1"/>
      <c r="G6358" s="163"/>
      <c r="H6358" s="1"/>
      <c r="I6358" s="3"/>
      <c r="J6358" s="163"/>
    </row>
    <row r="6359" spans="5:10" x14ac:dyDescent="0.3">
      <c r="E6359" s="162"/>
      <c r="F6359" s="1"/>
      <c r="G6359" s="163"/>
      <c r="H6359" s="1"/>
      <c r="I6359" s="3"/>
      <c r="J6359" s="163"/>
    </row>
    <row r="6360" spans="5:10" x14ac:dyDescent="0.3">
      <c r="E6360" s="162"/>
      <c r="F6360" s="1"/>
      <c r="G6360" s="163"/>
      <c r="H6360" s="1"/>
      <c r="I6360" s="3"/>
      <c r="J6360" s="163"/>
    </row>
    <row r="6361" spans="5:10" x14ac:dyDescent="0.3">
      <c r="E6361" s="162"/>
      <c r="F6361" s="1"/>
      <c r="G6361" s="163"/>
      <c r="H6361" s="1"/>
      <c r="I6361" s="3"/>
      <c r="J6361" s="163"/>
    </row>
    <row r="6362" spans="5:10" x14ac:dyDescent="0.3">
      <c r="E6362" s="162"/>
      <c r="F6362" s="1"/>
      <c r="G6362" s="163"/>
      <c r="H6362" s="1"/>
      <c r="I6362" s="3"/>
      <c r="J6362" s="163"/>
    </row>
    <row r="6363" spans="5:10" x14ac:dyDescent="0.3">
      <c r="E6363" s="162"/>
      <c r="F6363" s="1"/>
      <c r="G6363" s="163"/>
      <c r="H6363" s="1"/>
      <c r="I6363" s="3"/>
      <c r="J6363" s="163"/>
    </row>
    <row r="6364" spans="5:10" x14ac:dyDescent="0.3">
      <c r="E6364" s="162"/>
      <c r="F6364" s="1"/>
      <c r="G6364" s="163"/>
      <c r="H6364" s="1"/>
      <c r="I6364" s="3"/>
      <c r="J6364" s="163"/>
    </row>
    <row r="6365" spans="5:10" x14ac:dyDescent="0.3">
      <c r="E6365" s="162"/>
      <c r="F6365" s="1"/>
      <c r="G6365" s="163"/>
      <c r="H6365" s="1"/>
      <c r="I6365" s="3"/>
      <c r="J6365" s="163"/>
    </row>
    <row r="6366" spans="5:10" x14ac:dyDescent="0.3">
      <c r="E6366" s="162"/>
      <c r="F6366" s="1"/>
      <c r="G6366" s="163"/>
      <c r="H6366" s="1"/>
      <c r="I6366" s="3"/>
      <c r="J6366" s="163"/>
    </row>
    <row r="6367" spans="5:10" x14ac:dyDescent="0.3">
      <c r="E6367" s="162"/>
      <c r="F6367" s="1"/>
      <c r="G6367" s="163"/>
      <c r="H6367" s="1"/>
      <c r="I6367" s="3"/>
      <c r="J6367" s="163"/>
    </row>
    <row r="6368" spans="5:10" x14ac:dyDescent="0.3">
      <c r="E6368" s="162"/>
      <c r="F6368" s="1"/>
      <c r="G6368" s="163"/>
      <c r="H6368" s="1"/>
      <c r="I6368" s="3"/>
      <c r="J6368" s="163"/>
    </row>
    <row r="6369" spans="5:10" x14ac:dyDescent="0.3">
      <c r="E6369" s="162"/>
      <c r="F6369" s="1"/>
      <c r="G6369" s="163"/>
      <c r="H6369" s="1"/>
      <c r="I6369" s="3"/>
      <c r="J6369" s="163"/>
    </row>
    <row r="6370" spans="5:10" x14ac:dyDescent="0.3">
      <c r="E6370" s="162"/>
      <c r="F6370" s="1"/>
      <c r="G6370" s="163"/>
      <c r="H6370" s="1"/>
      <c r="I6370" s="3"/>
      <c r="J6370" s="163"/>
    </row>
    <row r="6371" spans="5:10" x14ac:dyDescent="0.3">
      <c r="E6371" s="162"/>
      <c r="F6371" s="1"/>
      <c r="G6371" s="163"/>
      <c r="H6371" s="1"/>
      <c r="I6371" s="3"/>
      <c r="J6371" s="163"/>
    </row>
    <row r="6372" spans="5:10" x14ac:dyDescent="0.3">
      <c r="E6372" s="162"/>
      <c r="F6372" s="1"/>
      <c r="G6372" s="163"/>
      <c r="H6372" s="1"/>
      <c r="I6372" s="3"/>
      <c r="J6372" s="163"/>
    </row>
    <row r="6373" spans="5:10" x14ac:dyDescent="0.3">
      <c r="E6373" s="162"/>
      <c r="F6373" s="1"/>
      <c r="G6373" s="163"/>
      <c r="H6373" s="1"/>
      <c r="I6373" s="3"/>
      <c r="J6373" s="163"/>
    </row>
    <row r="6374" spans="5:10" x14ac:dyDescent="0.3">
      <c r="E6374" s="162"/>
      <c r="F6374" s="1"/>
      <c r="G6374" s="163"/>
      <c r="H6374" s="1"/>
      <c r="I6374" s="3"/>
      <c r="J6374" s="163"/>
    </row>
    <row r="6375" spans="5:10" x14ac:dyDescent="0.3">
      <c r="E6375" s="162"/>
      <c r="F6375" s="1"/>
      <c r="G6375" s="163"/>
      <c r="H6375" s="1"/>
      <c r="I6375" s="3"/>
      <c r="J6375" s="163"/>
    </row>
    <row r="6376" spans="5:10" x14ac:dyDescent="0.3">
      <c r="E6376" s="162"/>
      <c r="F6376" s="1"/>
      <c r="G6376" s="163"/>
      <c r="H6376" s="1"/>
      <c r="I6376" s="3"/>
      <c r="J6376" s="163"/>
    </row>
    <row r="6377" spans="5:10" x14ac:dyDescent="0.3">
      <c r="E6377" s="162"/>
      <c r="F6377" s="1"/>
      <c r="G6377" s="163"/>
      <c r="H6377" s="1"/>
      <c r="I6377" s="3"/>
      <c r="J6377" s="163"/>
    </row>
    <row r="6378" spans="5:10" x14ac:dyDescent="0.3">
      <c r="E6378" s="162"/>
      <c r="F6378" s="1"/>
      <c r="G6378" s="163"/>
      <c r="H6378" s="1"/>
      <c r="I6378" s="3"/>
      <c r="J6378" s="163"/>
    </row>
    <row r="6379" spans="5:10" x14ac:dyDescent="0.3">
      <c r="E6379" s="162"/>
      <c r="F6379" s="1"/>
      <c r="G6379" s="163"/>
      <c r="H6379" s="1"/>
      <c r="I6379" s="3"/>
      <c r="J6379" s="163"/>
    </row>
    <row r="6380" spans="5:10" x14ac:dyDescent="0.3">
      <c r="E6380" s="162"/>
      <c r="F6380" s="1"/>
      <c r="G6380" s="163"/>
      <c r="H6380" s="1"/>
      <c r="I6380" s="3"/>
      <c r="J6380" s="163"/>
    </row>
    <row r="6381" spans="5:10" x14ac:dyDescent="0.3">
      <c r="E6381" s="162"/>
      <c r="F6381" s="1"/>
      <c r="G6381" s="163"/>
      <c r="H6381" s="1"/>
      <c r="I6381" s="3"/>
      <c r="J6381" s="163"/>
    </row>
    <row r="6382" spans="5:10" x14ac:dyDescent="0.3">
      <c r="E6382" s="162"/>
      <c r="F6382" s="1"/>
      <c r="G6382" s="163"/>
      <c r="H6382" s="1"/>
      <c r="I6382" s="3"/>
      <c r="J6382" s="163"/>
    </row>
    <row r="6383" spans="5:10" x14ac:dyDescent="0.3">
      <c r="E6383" s="162"/>
      <c r="F6383" s="1"/>
      <c r="G6383" s="163"/>
      <c r="H6383" s="1"/>
      <c r="I6383" s="3"/>
      <c r="J6383" s="163"/>
    </row>
    <row r="6384" spans="5:10" x14ac:dyDescent="0.3">
      <c r="E6384" s="162"/>
      <c r="F6384" s="1"/>
      <c r="G6384" s="163"/>
      <c r="H6384" s="1"/>
      <c r="I6384" s="3"/>
      <c r="J6384" s="163"/>
    </row>
    <row r="6385" spans="5:10" x14ac:dyDescent="0.3">
      <c r="E6385" s="162"/>
      <c r="F6385" s="1"/>
      <c r="G6385" s="163"/>
      <c r="H6385" s="1"/>
      <c r="I6385" s="3"/>
      <c r="J6385" s="163"/>
    </row>
    <row r="6386" spans="5:10" x14ac:dyDescent="0.3">
      <c r="E6386" s="162"/>
      <c r="F6386" s="1"/>
      <c r="G6386" s="163"/>
      <c r="H6386" s="1"/>
      <c r="I6386" s="3"/>
      <c r="J6386" s="163"/>
    </row>
    <row r="6387" spans="5:10" x14ac:dyDescent="0.3">
      <c r="E6387" s="162"/>
      <c r="F6387" s="1"/>
      <c r="G6387" s="163"/>
      <c r="H6387" s="1"/>
      <c r="I6387" s="3"/>
      <c r="J6387" s="163"/>
    </row>
    <row r="6388" spans="5:10" x14ac:dyDescent="0.3">
      <c r="E6388" s="162"/>
      <c r="F6388" s="1"/>
      <c r="G6388" s="163"/>
      <c r="H6388" s="1"/>
      <c r="I6388" s="3"/>
      <c r="J6388" s="163"/>
    </row>
    <row r="6389" spans="5:10" x14ac:dyDescent="0.3">
      <c r="E6389" s="162"/>
      <c r="F6389" s="1"/>
      <c r="G6389" s="163"/>
      <c r="H6389" s="1"/>
      <c r="I6389" s="3"/>
      <c r="J6389" s="163"/>
    </row>
    <row r="6390" spans="5:10" x14ac:dyDescent="0.3">
      <c r="E6390" s="162"/>
      <c r="F6390" s="1"/>
      <c r="G6390" s="163"/>
      <c r="H6390" s="1"/>
      <c r="I6390" s="3"/>
      <c r="J6390" s="163"/>
    </row>
    <row r="6391" spans="5:10" x14ac:dyDescent="0.3">
      <c r="E6391" s="162"/>
      <c r="F6391" s="1"/>
      <c r="G6391" s="163"/>
      <c r="H6391" s="1"/>
      <c r="I6391" s="3"/>
      <c r="J6391" s="163"/>
    </row>
    <row r="6392" spans="5:10" x14ac:dyDescent="0.3">
      <c r="E6392" s="162"/>
      <c r="F6392" s="1"/>
      <c r="G6392" s="163"/>
      <c r="H6392" s="1"/>
      <c r="I6392" s="3"/>
      <c r="J6392" s="163"/>
    </row>
    <row r="6393" spans="5:10" x14ac:dyDescent="0.3">
      <c r="E6393" s="162"/>
      <c r="F6393" s="1"/>
      <c r="G6393" s="163"/>
      <c r="H6393" s="1"/>
      <c r="I6393" s="3"/>
      <c r="J6393" s="163"/>
    </row>
    <row r="6394" spans="5:10" x14ac:dyDescent="0.3">
      <c r="E6394" s="162"/>
      <c r="F6394" s="1"/>
      <c r="G6394" s="163"/>
      <c r="H6394" s="1"/>
      <c r="I6394" s="3"/>
      <c r="J6394" s="163"/>
    </row>
    <row r="6395" spans="5:10" x14ac:dyDescent="0.3">
      <c r="E6395" s="162"/>
      <c r="F6395" s="1"/>
      <c r="G6395" s="163"/>
      <c r="H6395" s="1"/>
      <c r="I6395" s="3"/>
      <c r="J6395" s="163"/>
    </row>
    <row r="6396" spans="5:10" x14ac:dyDescent="0.3">
      <c r="E6396" s="162"/>
      <c r="F6396" s="1"/>
      <c r="G6396" s="163"/>
      <c r="H6396" s="1"/>
      <c r="I6396" s="3"/>
      <c r="J6396" s="163"/>
    </row>
    <row r="6397" spans="5:10" x14ac:dyDescent="0.3">
      <c r="E6397" s="162"/>
      <c r="F6397" s="1"/>
      <c r="G6397" s="163"/>
      <c r="H6397" s="1"/>
      <c r="I6397" s="3"/>
      <c r="J6397" s="163"/>
    </row>
    <row r="6398" spans="5:10" x14ac:dyDescent="0.3">
      <c r="E6398" s="162"/>
      <c r="F6398" s="1"/>
      <c r="G6398" s="163"/>
      <c r="H6398" s="1"/>
      <c r="I6398" s="3"/>
      <c r="J6398" s="163"/>
    </row>
    <row r="6399" spans="5:10" x14ac:dyDescent="0.3">
      <c r="E6399" s="162"/>
      <c r="F6399" s="1"/>
      <c r="G6399" s="163"/>
      <c r="H6399" s="1"/>
      <c r="I6399" s="3"/>
      <c r="J6399" s="163"/>
    </row>
    <row r="6400" spans="5:10" x14ac:dyDescent="0.3">
      <c r="E6400" s="162"/>
      <c r="F6400" s="1"/>
      <c r="G6400" s="163"/>
      <c r="H6400" s="1"/>
      <c r="I6400" s="3"/>
      <c r="J6400" s="163"/>
    </row>
    <row r="6401" spans="5:10" x14ac:dyDescent="0.3">
      <c r="E6401" s="162"/>
      <c r="F6401" s="1"/>
      <c r="G6401" s="163"/>
      <c r="H6401" s="1"/>
      <c r="I6401" s="3"/>
      <c r="J6401" s="163"/>
    </row>
    <row r="6402" spans="5:10" x14ac:dyDescent="0.3">
      <c r="E6402" s="162"/>
      <c r="F6402" s="1"/>
      <c r="G6402" s="163"/>
      <c r="H6402" s="1"/>
      <c r="I6402" s="3"/>
      <c r="J6402" s="163"/>
    </row>
    <row r="6403" spans="5:10" x14ac:dyDescent="0.3">
      <c r="E6403" s="162"/>
      <c r="F6403" s="1"/>
      <c r="G6403" s="163"/>
      <c r="H6403" s="1"/>
      <c r="I6403" s="3"/>
      <c r="J6403" s="163"/>
    </row>
    <row r="6404" spans="5:10" x14ac:dyDescent="0.3">
      <c r="E6404" s="162"/>
      <c r="F6404" s="1"/>
      <c r="G6404" s="163"/>
      <c r="H6404" s="1"/>
      <c r="I6404" s="3"/>
      <c r="J6404" s="163"/>
    </row>
    <row r="6405" spans="5:10" x14ac:dyDescent="0.3">
      <c r="E6405" s="162"/>
      <c r="F6405" s="1"/>
      <c r="G6405" s="163"/>
      <c r="H6405" s="1"/>
      <c r="I6405" s="3"/>
      <c r="J6405" s="163"/>
    </row>
    <row r="6406" spans="5:10" x14ac:dyDescent="0.3">
      <c r="E6406" s="162"/>
      <c r="F6406" s="1"/>
      <c r="G6406" s="163"/>
      <c r="H6406" s="1"/>
      <c r="I6406" s="3"/>
      <c r="J6406" s="163"/>
    </row>
    <row r="6407" spans="5:10" x14ac:dyDescent="0.3">
      <c r="E6407" s="162"/>
      <c r="F6407" s="1"/>
      <c r="G6407" s="163"/>
      <c r="H6407" s="1"/>
      <c r="I6407" s="3"/>
      <c r="J6407" s="163"/>
    </row>
    <row r="6408" spans="5:10" x14ac:dyDescent="0.3">
      <c r="E6408" s="162"/>
      <c r="F6408" s="1"/>
      <c r="G6408" s="163"/>
      <c r="H6408" s="1"/>
      <c r="I6408" s="3"/>
      <c r="J6408" s="163"/>
    </row>
    <row r="6409" spans="5:10" x14ac:dyDescent="0.3">
      <c r="E6409" s="162"/>
      <c r="F6409" s="1"/>
      <c r="G6409" s="163"/>
      <c r="H6409" s="1"/>
      <c r="I6409" s="3"/>
      <c r="J6409" s="163"/>
    </row>
    <row r="6410" spans="5:10" x14ac:dyDescent="0.3">
      <c r="E6410" s="162"/>
      <c r="F6410" s="1"/>
      <c r="G6410" s="163"/>
      <c r="H6410" s="1"/>
      <c r="I6410" s="3"/>
      <c r="J6410" s="163"/>
    </row>
    <row r="6411" spans="5:10" x14ac:dyDescent="0.3">
      <c r="E6411" s="162"/>
      <c r="F6411" s="1"/>
      <c r="G6411" s="163"/>
      <c r="H6411" s="1"/>
      <c r="I6411" s="3"/>
      <c r="J6411" s="163"/>
    </row>
    <row r="6412" spans="5:10" x14ac:dyDescent="0.3">
      <c r="E6412" s="162"/>
      <c r="F6412" s="1"/>
      <c r="G6412" s="163"/>
      <c r="H6412" s="1"/>
      <c r="I6412" s="3"/>
      <c r="J6412" s="163"/>
    </row>
    <row r="6413" spans="5:10" x14ac:dyDescent="0.3">
      <c r="E6413" s="162"/>
      <c r="F6413" s="1"/>
      <c r="G6413" s="163"/>
      <c r="H6413" s="1"/>
      <c r="I6413" s="3"/>
      <c r="J6413" s="163"/>
    </row>
    <row r="6414" spans="5:10" x14ac:dyDescent="0.3">
      <c r="E6414" s="162"/>
      <c r="F6414" s="1"/>
      <c r="G6414" s="163"/>
      <c r="H6414" s="1"/>
      <c r="I6414" s="3"/>
      <c r="J6414" s="163"/>
    </row>
    <row r="6415" spans="5:10" x14ac:dyDescent="0.3">
      <c r="E6415" s="162"/>
      <c r="F6415" s="1"/>
      <c r="G6415" s="163"/>
      <c r="H6415" s="1"/>
      <c r="I6415" s="3"/>
      <c r="J6415" s="163"/>
    </row>
    <row r="6416" spans="5:10" x14ac:dyDescent="0.3">
      <c r="E6416" s="162"/>
      <c r="F6416" s="1"/>
      <c r="G6416" s="163"/>
      <c r="H6416" s="1"/>
      <c r="I6416" s="3"/>
      <c r="J6416" s="163"/>
    </row>
    <row r="6417" spans="5:10" x14ac:dyDescent="0.3">
      <c r="E6417" s="162"/>
      <c r="F6417" s="1"/>
      <c r="G6417" s="163"/>
      <c r="H6417" s="1"/>
      <c r="I6417" s="3"/>
      <c r="J6417" s="163"/>
    </row>
    <row r="6418" spans="5:10" x14ac:dyDescent="0.3">
      <c r="E6418" s="162"/>
      <c r="F6418" s="1"/>
      <c r="G6418" s="163"/>
      <c r="H6418" s="1"/>
      <c r="I6418" s="3"/>
      <c r="J6418" s="163"/>
    </row>
    <row r="6419" spans="5:10" x14ac:dyDescent="0.3">
      <c r="E6419" s="162"/>
      <c r="F6419" s="1"/>
      <c r="G6419" s="163"/>
      <c r="H6419" s="1"/>
      <c r="I6419" s="3"/>
      <c r="J6419" s="163"/>
    </row>
    <row r="6420" spans="5:10" x14ac:dyDescent="0.3">
      <c r="E6420" s="162"/>
      <c r="F6420" s="1"/>
      <c r="G6420" s="163"/>
      <c r="H6420" s="1"/>
      <c r="I6420" s="3"/>
      <c r="J6420" s="163"/>
    </row>
    <row r="6421" spans="5:10" x14ac:dyDescent="0.3">
      <c r="E6421" s="162"/>
      <c r="F6421" s="1"/>
      <c r="G6421" s="163"/>
      <c r="H6421" s="1"/>
      <c r="I6421" s="3"/>
      <c r="J6421" s="163"/>
    </row>
    <row r="6422" spans="5:10" x14ac:dyDescent="0.3">
      <c r="E6422" s="162"/>
      <c r="F6422" s="1"/>
      <c r="G6422" s="163"/>
      <c r="H6422" s="1"/>
      <c r="I6422" s="3"/>
      <c r="J6422" s="163"/>
    </row>
    <row r="6423" spans="5:10" x14ac:dyDescent="0.3">
      <c r="E6423" s="162"/>
      <c r="F6423" s="1"/>
      <c r="G6423" s="163"/>
      <c r="H6423" s="1"/>
      <c r="I6423" s="3"/>
      <c r="J6423" s="163"/>
    </row>
    <row r="6424" spans="5:10" x14ac:dyDescent="0.3">
      <c r="E6424" s="162"/>
      <c r="F6424" s="1"/>
      <c r="G6424" s="163"/>
      <c r="H6424" s="1"/>
      <c r="I6424" s="3"/>
      <c r="J6424" s="163"/>
    </row>
    <row r="6425" spans="5:10" x14ac:dyDescent="0.3">
      <c r="E6425" s="162"/>
      <c r="F6425" s="1"/>
      <c r="G6425" s="163"/>
      <c r="H6425" s="1"/>
      <c r="I6425" s="3"/>
      <c r="J6425" s="163"/>
    </row>
    <row r="6426" spans="5:10" x14ac:dyDescent="0.3">
      <c r="E6426" s="162"/>
      <c r="F6426" s="1"/>
      <c r="G6426" s="163"/>
      <c r="H6426" s="1"/>
      <c r="I6426" s="3"/>
      <c r="J6426" s="163"/>
    </row>
    <row r="6427" spans="5:10" x14ac:dyDescent="0.3">
      <c r="E6427" s="162"/>
      <c r="F6427" s="1"/>
      <c r="G6427" s="163"/>
      <c r="H6427" s="1"/>
      <c r="I6427" s="3"/>
      <c r="J6427" s="163"/>
    </row>
    <row r="6428" spans="5:10" x14ac:dyDescent="0.3">
      <c r="E6428" s="162"/>
      <c r="F6428" s="1"/>
      <c r="G6428" s="163"/>
      <c r="H6428" s="1"/>
      <c r="I6428" s="3"/>
      <c r="J6428" s="163"/>
    </row>
    <row r="6429" spans="5:10" x14ac:dyDescent="0.3">
      <c r="E6429" s="162"/>
      <c r="F6429" s="1"/>
      <c r="G6429" s="163"/>
      <c r="H6429" s="1"/>
      <c r="I6429" s="3"/>
      <c r="J6429" s="163"/>
    </row>
    <row r="6430" spans="5:10" x14ac:dyDescent="0.3">
      <c r="E6430" s="162"/>
      <c r="F6430" s="1"/>
      <c r="G6430" s="163"/>
      <c r="H6430" s="1"/>
      <c r="I6430" s="3"/>
      <c r="J6430" s="163"/>
    </row>
    <row r="6431" spans="5:10" x14ac:dyDescent="0.3">
      <c r="E6431" s="162"/>
      <c r="F6431" s="1"/>
      <c r="G6431" s="163"/>
      <c r="H6431" s="1"/>
      <c r="I6431" s="3"/>
      <c r="J6431" s="163"/>
    </row>
    <row r="6432" spans="5:10" x14ac:dyDescent="0.3">
      <c r="E6432" s="162"/>
      <c r="F6432" s="1"/>
      <c r="G6432" s="163"/>
      <c r="H6432" s="1"/>
      <c r="I6432" s="3"/>
      <c r="J6432" s="163"/>
    </row>
    <row r="6433" spans="5:10" x14ac:dyDescent="0.3">
      <c r="E6433" s="162"/>
      <c r="F6433" s="1"/>
      <c r="G6433" s="163"/>
      <c r="H6433" s="1"/>
      <c r="I6433" s="3"/>
      <c r="J6433" s="163"/>
    </row>
    <row r="6434" spans="5:10" x14ac:dyDescent="0.3">
      <c r="E6434" s="162"/>
      <c r="F6434" s="1"/>
      <c r="G6434" s="163"/>
      <c r="H6434" s="1"/>
      <c r="I6434" s="3"/>
      <c r="J6434" s="163"/>
    </row>
    <row r="6435" spans="5:10" x14ac:dyDescent="0.3">
      <c r="E6435" s="162"/>
      <c r="F6435" s="1"/>
      <c r="G6435" s="163"/>
      <c r="H6435" s="1"/>
      <c r="I6435" s="3"/>
      <c r="J6435" s="163"/>
    </row>
    <row r="6436" spans="5:10" x14ac:dyDescent="0.3">
      <c r="E6436" s="162"/>
      <c r="F6436" s="1"/>
      <c r="G6436" s="163"/>
      <c r="H6436" s="1"/>
      <c r="I6436" s="3"/>
      <c r="J6436" s="163"/>
    </row>
    <row r="6437" spans="5:10" x14ac:dyDescent="0.3">
      <c r="E6437" s="162"/>
      <c r="F6437" s="1"/>
      <c r="G6437" s="163"/>
      <c r="H6437" s="1"/>
      <c r="I6437" s="3"/>
      <c r="J6437" s="163"/>
    </row>
    <row r="6438" spans="5:10" x14ac:dyDescent="0.3">
      <c r="E6438" s="162"/>
      <c r="F6438" s="1"/>
      <c r="G6438" s="163"/>
      <c r="H6438" s="1"/>
      <c r="I6438" s="3"/>
      <c r="J6438" s="163"/>
    </row>
    <row r="6439" spans="5:10" x14ac:dyDescent="0.3">
      <c r="E6439" s="162"/>
      <c r="F6439" s="1"/>
      <c r="G6439" s="163"/>
      <c r="H6439" s="1"/>
      <c r="I6439" s="3"/>
      <c r="J6439" s="163"/>
    </row>
    <row r="6440" spans="5:10" x14ac:dyDescent="0.3">
      <c r="E6440" s="162"/>
      <c r="F6440" s="1"/>
      <c r="G6440" s="163"/>
      <c r="H6440" s="1"/>
      <c r="I6440" s="3"/>
      <c r="J6440" s="163"/>
    </row>
    <row r="6441" spans="5:10" x14ac:dyDescent="0.3">
      <c r="E6441" s="162"/>
      <c r="F6441" s="1"/>
      <c r="G6441" s="163"/>
      <c r="H6441" s="1"/>
      <c r="I6441" s="3"/>
      <c r="J6441" s="163"/>
    </row>
    <row r="6442" spans="5:10" x14ac:dyDescent="0.3">
      <c r="E6442" s="162"/>
      <c r="F6442" s="1"/>
      <c r="G6442" s="163"/>
      <c r="H6442" s="1"/>
      <c r="I6442" s="3"/>
      <c r="J6442" s="163"/>
    </row>
    <row r="6443" spans="5:10" x14ac:dyDescent="0.3">
      <c r="E6443" s="162"/>
      <c r="F6443" s="1"/>
      <c r="G6443" s="163"/>
      <c r="H6443" s="1"/>
      <c r="I6443" s="3"/>
      <c r="J6443" s="163"/>
    </row>
    <row r="6444" spans="5:10" x14ac:dyDescent="0.3">
      <c r="E6444" s="162"/>
      <c r="F6444" s="1"/>
      <c r="G6444" s="163"/>
      <c r="H6444" s="1"/>
      <c r="I6444" s="3"/>
      <c r="J6444" s="163"/>
    </row>
    <row r="6445" spans="5:10" x14ac:dyDescent="0.3">
      <c r="E6445" s="162"/>
      <c r="F6445" s="1"/>
      <c r="G6445" s="163"/>
      <c r="H6445" s="1"/>
      <c r="I6445" s="3"/>
      <c r="J6445" s="163"/>
    </row>
    <row r="6446" spans="5:10" x14ac:dyDescent="0.3">
      <c r="E6446" s="162"/>
      <c r="F6446" s="1"/>
      <c r="G6446" s="163"/>
      <c r="H6446" s="1"/>
      <c r="I6446" s="3"/>
      <c r="J6446" s="163"/>
    </row>
    <row r="6447" spans="5:10" x14ac:dyDescent="0.3">
      <c r="E6447" s="162"/>
      <c r="F6447" s="1"/>
      <c r="G6447" s="163"/>
      <c r="H6447" s="1"/>
      <c r="I6447" s="3"/>
      <c r="J6447" s="163"/>
    </row>
    <row r="6448" spans="5:10" x14ac:dyDescent="0.3">
      <c r="E6448" s="162"/>
      <c r="F6448" s="1"/>
      <c r="G6448" s="163"/>
      <c r="H6448" s="1"/>
      <c r="I6448" s="3"/>
      <c r="J6448" s="163"/>
    </row>
    <row r="6449" spans="5:10" x14ac:dyDescent="0.3">
      <c r="E6449" s="162"/>
      <c r="F6449" s="1"/>
      <c r="G6449" s="163"/>
      <c r="H6449" s="1"/>
      <c r="I6449" s="3"/>
      <c r="J6449" s="163"/>
    </row>
    <row r="6450" spans="5:10" x14ac:dyDescent="0.3">
      <c r="E6450" s="162"/>
      <c r="F6450" s="1"/>
      <c r="G6450" s="163"/>
      <c r="H6450" s="1"/>
      <c r="I6450" s="3"/>
      <c r="J6450" s="163"/>
    </row>
    <row r="6451" spans="5:10" x14ac:dyDescent="0.3">
      <c r="E6451" s="162"/>
      <c r="F6451" s="1"/>
      <c r="G6451" s="163"/>
      <c r="H6451" s="1"/>
      <c r="I6451" s="3"/>
      <c r="J6451" s="163"/>
    </row>
    <row r="6452" spans="5:10" x14ac:dyDescent="0.3">
      <c r="E6452" s="162"/>
      <c r="F6452" s="1"/>
      <c r="G6452" s="163"/>
      <c r="H6452" s="1"/>
      <c r="I6452" s="3"/>
      <c r="J6452" s="163"/>
    </row>
    <row r="6453" spans="5:10" x14ac:dyDescent="0.3">
      <c r="E6453" s="162"/>
      <c r="F6453" s="1"/>
      <c r="G6453" s="163"/>
      <c r="H6453" s="1"/>
      <c r="I6453" s="3"/>
      <c r="J6453" s="163"/>
    </row>
    <row r="6454" spans="5:10" x14ac:dyDescent="0.3">
      <c r="E6454" s="162"/>
      <c r="F6454" s="1"/>
      <c r="G6454" s="163"/>
      <c r="H6454" s="1"/>
      <c r="I6454" s="3"/>
      <c r="J6454" s="163"/>
    </row>
    <row r="6455" spans="5:10" x14ac:dyDescent="0.3">
      <c r="E6455" s="162"/>
      <c r="F6455" s="1"/>
      <c r="G6455" s="163"/>
      <c r="H6455" s="1"/>
      <c r="I6455" s="3"/>
      <c r="J6455" s="163"/>
    </row>
    <row r="6456" spans="5:10" x14ac:dyDescent="0.3">
      <c r="E6456" s="162"/>
      <c r="F6456" s="1"/>
      <c r="G6456" s="163"/>
      <c r="H6456" s="1"/>
      <c r="I6456" s="3"/>
      <c r="J6456" s="163"/>
    </row>
    <row r="6457" spans="5:10" x14ac:dyDescent="0.3">
      <c r="E6457" s="162"/>
      <c r="F6457" s="1"/>
      <c r="G6457" s="163"/>
      <c r="H6457" s="1"/>
      <c r="I6457" s="3"/>
      <c r="J6457" s="163"/>
    </row>
    <row r="6458" spans="5:10" x14ac:dyDescent="0.3">
      <c r="E6458" s="162"/>
      <c r="F6458" s="1"/>
      <c r="G6458" s="163"/>
      <c r="H6458" s="1"/>
      <c r="I6458" s="3"/>
      <c r="J6458" s="163"/>
    </row>
    <row r="6459" spans="5:10" x14ac:dyDescent="0.3">
      <c r="E6459" s="162"/>
      <c r="F6459" s="1"/>
      <c r="G6459" s="163"/>
      <c r="H6459" s="1"/>
      <c r="I6459" s="3"/>
      <c r="J6459" s="163"/>
    </row>
    <row r="6460" spans="5:10" x14ac:dyDescent="0.3">
      <c r="E6460" s="162"/>
      <c r="F6460" s="1"/>
      <c r="G6460" s="163"/>
      <c r="H6460" s="1"/>
      <c r="I6460" s="3"/>
      <c r="J6460" s="163"/>
    </row>
    <row r="6461" spans="5:10" x14ac:dyDescent="0.3">
      <c r="E6461" s="162"/>
      <c r="F6461" s="1"/>
      <c r="G6461" s="163"/>
      <c r="H6461" s="1"/>
      <c r="I6461" s="3"/>
      <c r="J6461" s="163"/>
    </row>
    <row r="6462" spans="5:10" x14ac:dyDescent="0.3">
      <c r="E6462" s="162"/>
      <c r="F6462" s="1"/>
      <c r="G6462" s="163"/>
      <c r="H6462" s="1"/>
      <c r="I6462" s="3"/>
      <c r="J6462" s="163"/>
    </row>
    <row r="6463" spans="5:10" x14ac:dyDescent="0.3">
      <c r="E6463" s="162"/>
      <c r="F6463" s="1"/>
      <c r="G6463" s="163"/>
      <c r="H6463" s="1"/>
      <c r="I6463" s="3"/>
      <c r="J6463" s="163"/>
    </row>
    <row r="6464" spans="5:10" x14ac:dyDescent="0.3">
      <c r="E6464" s="162"/>
      <c r="F6464" s="1"/>
      <c r="G6464" s="163"/>
      <c r="H6464" s="1"/>
      <c r="I6464" s="3"/>
      <c r="J6464" s="163"/>
    </row>
    <row r="6465" spans="5:10" x14ac:dyDescent="0.3">
      <c r="E6465" s="162"/>
      <c r="F6465" s="1"/>
      <c r="G6465" s="163"/>
      <c r="H6465" s="1"/>
      <c r="I6465" s="3"/>
      <c r="J6465" s="163"/>
    </row>
    <row r="6466" spans="5:10" x14ac:dyDescent="0.3">
      <c r="E6466" s="162"/>
      <c r="F6466" s="1"/>
      <c r="G6466" s="163"/>
      <c r="H6466" s="1"/>
      <c r="I6466" s="3"/>
      <c r="J6466" s="163"/>
    </row>
    <row r="6467" spans="5:10" x14ac:dyDescent="0.3">
      <c r="E6467" s="162"/>
      <c r="F6467" s="1"/>
      <c r="G6467" s="163"/>
      <c r="H6467" s="1"/>
      <c r="I6467" s="3"/>
      <c r="J6467" s="163"/>
    </row>
    <row r="6468" spans="5:10" x14ac:dyDescent="0.3">
      <c r="E6468" s="162"/>
      <c r="F6468" s="1"/>
      <c r="G6468" s="163"/>
      <c r="H6468" s="1"/>
      <c r="I6468" s="3"/>
      <c r="J6468" s="163"/>
    </row>
    <row r="6469" spans="5:10" x14ac:dyDescent="0.3">
      <c r="E6469" s="162"/>
      <c r="F6469" s="1"/>
      <c r="G6469" s="163"/>
      <c r="H6469" s="1"/>
      <c r="I6469" s="3"/>
      <c r="J6469" s="163"/>
    </row>
    <row r="6470" spans="5:10" x14ac:dyDescent="0.3">
      <c r="E6470" s="162"/>
      <c r="F6470" s="1"/>
      <c r="G6470" s="163"/>
      <c r="H6470" s="1"/>
      <c r="I6470" s="3"/>
      <c r="J6470" s="163"/>
    </row>
    <row r="6471" spans="5:10" x14ac:dyDescent="0.3">
      <c r="E6471" s="162"/>
      <c r="F6471" s="1"/>
      <c r="G6471" s="163"/>
      <c r="H6471" s="1"/>
      <c r="I6471" s="3"/>
      <c r="J6471" s="163"/>
    </row>
    <row r="6472" spans="5:10" x14ac:dyDescent="0.3">
      <c r="E6472" s="162"/>
      <c r="F6472" s="1"/>
      <c r="G6472" s="163"/>
      <c r="H6472" s="1"/>
      <c r="I6472" s="3"/>
      <c r="J6472" s="163"/>
    </row>
    <row r="6473" spans="5:10" x14ac:dyDescent="0.3">
      <c r="E6473" s="162"/>
      <c r="F6473" s="1"/>
      <c r="G6473" s="163"/>
      <c r="H6473" s="1"/>
      <c r="I6473" s="3"/>
      <c r="J6473" s="163"/>
    </row>
    <row r="6474" spans="5:10" x14ac:dyDescent="0.3">
      <c r="E6474" s="162"/>
      <c r="F6474" s="1"/>
      <c r="G6474" s="163"/>
      <c r="H6474" s="1"/>
      <c r="I6474" s="3"/>
      <c r="J6474" s="163"/>
    </row>
    <row r="6475" spans="5:10" x14ac:dyDescent="0.3">
      <c r="E6475" s="162"/>
      <c r="F6475" s="1"/>
      <c r="G6475" s="163"/>
      <c r="H6475" s="1"/>
      <c r="I6475" s="3"/>
      <c r="J6475" s="163"/>
    </row>
    <row r="6476" spans="5:10" x14ac:dyDescent="0.3">
      <c r="E6476" s="162"/>
      <c r="F6476" s="1"/>
      <c r="G6476" s="163"/>
      <c r="H6476" s="1"/>
      <c r="I6476" s="3"/>
      <c r="J6476" s="163"/>
    </row>
    <row r="6477" spans="5:10" x14ac:dyDescent="0.3">
      <c r="E6477" s="162"/>
      <c r="F6477" s="1"/>
      <c r="G6477" s="163"/>
      <c r="H6477" s="1"/>
      <c r="I6477" s="3"/>
      <c r="J6477" s="163"/>
    </row>
    <row r="6478" spans="5:10" x14ac:dyDescent="0.3">
      <c r="E6478" s="162"/>
      <c r="F6478" s="1"/>
      <c r="G6478" s="163"/>
      <c r="H6478" s="1"/>
      <c r="I6478" s="3"/>
      <c r="J6478" s="163"/>
    </row>
    <row r="6479" spans="5:10" x14ac:dyDescent="0.3">
      <c r="E6479" s="162"/>
      <c r="F6479" s="1"/>
      <c r="G6479" s="163"/>
      <c r="H6479" s="1"/>
      <c r="I6479" s="3"/>
      <c r="J6479" s="163"/>
    </row>
    <row r="6480" spans="5:10" x14ac:dyDescent="0.3">
      <c r="E6480" s="162"/>
      <c r="F6480" s="1"/>
      <c r="G6480" s="163"/>
      <c r="H6480" s="1"/>
      <c r="I6480" s="3"/>
      <c r="J6480" s="163"/>
    </row>
    <row r="6481" spans="5:10" x14ac:dyDescent="0.3">
      <c r="E6481" s="162"/>
      <c r="F6481" s="1"/>
      <c r="G6481" s="163"/>
      <c r="H6481" s="1"/>
      <c r="I6481" s="3"/>
      <c r="J6481" s="163"/>
    </row>
    <row r="6482" spans="5:10" x14ac:dyDescent="0.3">
      <c r="E6482" s="162"/>
      <c r="F6482" s="1"/>
      <c r="G6482" s="163"/>
      <c r="H6482" s="1"/>
      <c r="I6482" s="3"/>
      <c r="J6482" s="163"/>
    </row>
    <row r="6483" spans="5:10" x14ac:dyDescent="0.3">
      <c r="E6483" s="162"/>
      <c r="F6483" s="1"/>
      <c r="G6483" s="163"/>
      <c r="H6483" s="1"/>
      <c r="I6483" s="3"/>
      <c r="J6483" s="163"/>
    </row>
    <row r="6484" spans="5:10" x14ac:dyDescent="0.3">
      <c r="E6484" s="162"/>
      <c r="F6484" s="1"/>
      <c r="G6484" s="163"/>
      <c r="H6484" s="1"/>
      <c r="I6484" s="3"/>
      <c r="J6484" s="163"/>
    </row>
    <row r="6485" spans="5:10" x14ac:dyDescent="0.3">
      <c r="E6485" s="162"/>
      <c r="F6485" s="1"/>
      <c r="G6485" s="163"/>
      <c r="H6485" s="1"/>
      <c r="I6485" s="3"/>
      <c r="J6485" s="163"/>
    </row>
    <row r="6486" spans="5:10" x14ac:dyDescent="0.3">
      <c r="E6486" s="162"/>
      <c r="F6486" s="1"/>
      <c r="G6486" s="163"/>
      <c r="H6486" s="1"/>
      <c r="I6486" s="3"/>
      <c r="J6486" s="163"/>
    </row>
    <row r="6487" spans="5:10" x14ac:dyDescent="0.3">
      <c r="E6487" s="162"/>
      <c r="F6487" s="1"/>
      <c r="G6487" s="163"/>
      <c r="H6487" s="1"/>
      <c r="I6487" s="3"/>
      <c r="J6487" s="163"/>
    </row>
    <row r="6488" spans="5:10" x14ac:dyDescent="0.3">
      <c r="E6488" s="162"/>
      <c r="F6488" s="1"/>
      <c r="G6488" s="163"/>
      <c r="H6488" s="1"/>
      <c r="I6488" s="3"/>
      <c r="J6488" s="163"/>
    </row>
    <row r="6489" spans="5:10" x14ac:dyDescent="0.3">
      <c r="E6489" s="162"/>
      <c r="F6489" s="1"/>
      <c r="G6489" s="163"/>
      <c r="H6489" s="1"/>
      <c r="I6489" s="3"/>
      <c r="J6489" s="163"/>
    </row>
    <row r="6490" spans="5:10" x14ac:dyDescent="0.3">
      <c r="E6490" s="162"/>
      <c r="F6490" s="1"/>
      <c r="G6490" s="163"/>
      <c r="H6490" s="1"/>
      <c r="I6490" s="3"/>
      <c r="J6490" s="163"/>
    </row>
    <row r="6491" spans="5:10" x14ac:dyDescent="0.3">
      <c r="E6491" s="162"/>
      <c r="F6491" s="1"/>
      <c r="G6491" s="163"/>
      <c r="H6491" s="1"/>
      <c r="I6491" s="3"/>
      <c r="J6491" s="163"/>
    </row>
    <row r="6492" spans="5:10" x14ac:dyDescent="0.3">
      <c r="E6492" s="162"/>
      <c r="F6492" s="1"/>
      <c r="G6492" s="163"/>
      <c r="H6492" s="1"/>
      <c r="I6492" s="3"/>
      <c r="J6492" s="163"/>
    </row>
    <row r="6493" spans="5:10" x14ac:dyDescent="0.3">
      <c r="E6493" s="162"/>
      <c r="F6493" s="1"/>
      <c r="G6493" s="163"/>
      <c r="H6493" s="1"/>
      <c r="I6493" s="3"/>
      <c r="J6493" s="163"/>
    </row>
    <row r="6494" spans="5:10" x14ac:dyDescent="0.3">
      <c r="E6494" s="162"/>
      <c r="F6494" s="1"/>
      <c r="G6494" s="163"/>
      <c r="H6494" s="1"/>
      <c r="I6494" s="3"/>
      <c r="J6494" s="163"/>
    </row>
    <row r="6495" spans="5:10" x14ac:dyDescent="0.3">
      <c r="E6495" s="162"/>
      <c r="F6495" s="1"/>
      <c r="G6495" s="163"/>
      <c r="H6495" s="1"/>
      <c r="I6495" s="3"/>
      <c r="J6495" s="163"/>
    </row>
    <row r="6496" spans="5:10" x14ac:dyDescent="0.3">
      <c r="E6496" s="162"/>
      <c r="F6496" s="1"/>
      <c r="G6496" s="163"/>
      <c r="H6496" s="1"/>
      <c r="I6496" s="3"/>
      <c r="J6496" s="163"/>
    </row>
    <row r="6497" spans="5:10" x14ac:dyDescent="0.3">
      <c r="E6497" s="162"/>
      <c r="F6497" s="1"/>
      <c r="G6497" s="163"/>
      <c r="H6497" s="1"/>
      <c r="I6497" s="3"/>
      <c r="J6497" s="163"/>
    </row>
    <row r="6498" spans="5:10" x14ac:dyDescent="0.3">
      <c r="E6498" s="162"/>
      <c r="F6498" s="1"/>
      <c r="G6498" s="163"/>
      <c r="H6498" s="1"/>
      <c r="I6498" s="3"/>
      <c r="J6498" s="163"/>
    </row>
    <row r="6499" spans="5:10" x14ac:dyDescent="0.3">
      <c r="E6499" s="162"/>
      <c r="F6499" s="1"/>
      <c r="G6499" s="163"/>
      <c r="H6499" s="1"/>
      <c r="I6499" s="3"/>
      <c r="J6499" s="163"/>
    </row>
    <row r="6500" spans="5:10" x14ac:dyDescent="0.3">
      <c r="E6500" s="162"/>
      <c r="F6500" s="1"/>
      <c r="G6500" s="163"/>
      <c r="H6500" s="1"/>
      <c r="I6500" s="3"/>
      <c r="J6500" s="163"/>
    </row>
    <row r="6501" spans="5:10" x14ac:dyDescent="0.3">
      <c r="E6501" s="162"/>
      <c r="F6501" s="1"/>
      <c r="G6501" s="163"/>
      <c r="H6501" s="1"/>
      <c r="I6501" s="3"/>
      <c r="J6501" s="163"/>
    </row>
    <row r="6502" spans="5:10" x14ac:dyDescent="0.3">
      <c r="E6502" s="162"/>
      <c r="F6502" s="1"/>
      <c r="G6502" s="163"/>
      <c r="H6502" s="1"/>
      <c r="I6502" s="3"/>
      <c r="J6502" s="163"/>
    </row>
    <row r="6503" spans="5:10" x14ac:dyDescent="0.3">
      <c r="E6503" s="162"/>
      <c r="F6503" s="1"/>
      <c r="G6503" s="163"/>
      <c r="H6503" s="1"/>
      <c r="I6503" s="3"/>
      <c r="J6503" s="163"/>
    </row>
    <row r="6504" spans="5:10" x14ac:dyDescent="0.3">
      <c r="E6504" s="162"/>
      <c r="F6504" s="1"/>
      <c r="G6504" s="163"/>
      <c r="H6504" s="1"/>
      <c r="I6504" s="3"/>
      <c r="J6504" s="163"/>
    </row>
    <row r="6505" spans="5:10" x14ac:dyDescent="0.3">
      <c r="E6505" s="162"/>
      <c r="F6505" s="1"/>
      <c r="G6505" s="163"/>
      <c r="H6505" s="1"/>
      <c r="I6505" s="3"/>
      <c r="J6505" s="163"/>
    </row>
    <row r="6506" spans="5:10" x14ac:dyDescent="0.3">
      <c r="E6506" s="162"/>
      <c r="F6506" s="1"/>
      <c r="G6506" s="163"/>
      <c r="H6506" s="1"/>
      <c r="I6506" s="3"/>
      <c r="J6506" s="163"/>
    </row>
    <row r="6507" spans="5:10" x14ac:dyDescent="0.3">
      <c r="E6507" s="162"/>
      <c r="F6507" s="1"/>
      <c r="G6507" s="163"/>
      <c r="H6507" s="1"/>
      <c r="I6507" s="3"/>
      <c r="J6507" s="163"/>
    </row>
    <row r="6508" spans="5:10" x14ac:dyDescent="0.3">
      <c r="E6508" s="162"/>
      <c r="F6508" s="1"/>
      <c r="G6508" s="163"/>
      <c r="H6508" s="1"/>
      <c r="I6508" s="3"/>
      <c r="J6508" s="163"/>
    </row>
    <row r="6509" spans="5:10" x14ac:dyDescent="0.3">
      <c r="E6509" s="162"/>
      <c r="F6509" s="1"/>
      <c r="G6509" s="163"/>
      <c r="H6509" s="1"/>
      <c r="I6509" s="3"/>
      <c r="J6509" s="163"/>
    </row>
    <row r="6510" spans="5:10" x14ac:dyDescent="0.3">
      <c r="E6510" s="162"/>
      <c r="F6510" s="1"/>
      <c r="G6510" s="163"/>
      <c r="H6510" s="1"/>
      <c r="I6510" s="3"/>
      <c r="J6510" s="163"/>
    </row>
    <row r="6511" spans="5:10" x14ac:dyDescent="0.3">
      <c r="E6511" s="162"/>
      <c r="F6511" s="1"/>
      <c r="G6511" s="163"/>
      <c r="H6511" s="1"/>
      <c r="I6511" s="3"/>
      <c r="J6511" s="163"/>
    </row>
    <row r="6512" spans="5:10" x14ac:dyDescent="0.3">
      <c r="E6512" s="162"/>
      <c r="F6512" s="1"/>
      <c r="G6512" s="163"/>
      <c r="H6512" s="1"/>
      <c r="I6512" s="3"/>
      <c r="J6512" s="163"/>
    </row>
    <row r="6513" spans="5:10" x14ac:dyDescent="0.3">
      <c r="E6513" s="162"/>
      <c r="F6513" s="1"/>
      <c r="G6513" s="163"/>
      <c r="H6513" s="1"/>
      <c r="I6513" s="3"/>
      <c r="J6513" s="163"/>
    </row>
    <row r="6514" spans="5:10" x14ac:dyDescent="0.3">
      <c r="E6514" s="162"/>
      <c r="F6514" s="1"/>
      <c r="G6514" s="163"/>
      <c r="H6514" s="1"/>
      <c r="I6514" s="3"/>
      <c r="J6514" s="163"/>
    </row>
    <row r="6515" spans="5:10" x14ac:dyDescent="0.3">
      <c r="E6515" s="162"/>
      <c r="F6515" s="1"/>
      <c r="G6515" s="163"/>
      <c r="H6515" s="1"/>
      <c r="I6515" s="3"/>
      <c r="J6515" s="163"/>
    </row>
    <row r="6516" spans="5:10" x14ac:dyDescent="0.3">
      <c r="E6516" s="162"/>
      <c r="F6516" s="1"/>
      <c r="G6516" s="163"/>
      <c r="H6516" s="1"/>
      <c r="I6516" s="3"/>
      <c r="J6516" s="163"/>
    </row>
    <row r="6517" spans="5:10" x14ac:dyDescent="0.3">
      <c r="E6517" s="162"/>
      <c r="F6517" s="1"/>
      <c r="G6517" s="163"/>
      <c r="H6517" s="1"/>
      <c r="I6517" s="3"/>
      <c r="J6517" s="163"/>
    </row>
    <row r="6518" spans="5:10" x14ac:dyDescent="0.3">
      <c r="E6518" s="162"/>
      <c r="F6518" s="1"/>
      <c r="G6518" s="163"/>
      <c r="H6518" s="1"/>
      <c r="I6518" s="3"/>
      <c r="J6518" s="163"/>
    </row>
    <row r="6519" spans="5:10" x14ac:dyDescent="0.3">
      <c r="E6519" s="162"/>
      <c r="F6519" s="1"/>
      <c r="G6519" s="163"/>
      <c r="H6519" s="1"/>
      <c r="I6519" s="3"/>
      <c r="J6519" s="163"/>
    </row>
    <row r="6520" spans="5:10" x14ac:dyDescent="0.3">
      <c r="E6520" s="162"/>
      <c r="F6520" s="1"/>
      <c r="G6520" s="163"/>
      <c r="H6520" s="1"/>
      <c r="I6520" s="3"/>
      <c r="J6520" s="163"/>
    </row>
    <row r="6521" spans="5:10" x14ac:dyDescent="0.3">
      <c r="E6521" s="162"/>
      <c r="F6521" s="1"/>
      <c r="G6521" s="163"/>
      <c r="H6521" s="1"/>
      <c r="I6521" s="3"/>
      <c r="J6521" s="163"/>
    </row>
    <row r="6522" spans="5:10" x14ac:dyDescent="0.3">
      <c r="E6522" s="162"/>
      <c r="F6522" s="1"/>
      <c r="G6522" s="163"/>
      <c r="H6522" s="1"/>
      <c r="I6522" s="3"/>
      <c r="J6522" s="163"/>
    </row>
    <row r="6523" spans="5:10" x14ac:dyDescent="0.3">
      <c r="E6523" s="162"/>
      <c r="F6523" s="1"/>
      <c r="G6523" s="163"/>
      <c r="H6523" s="1"/>
      <c r="I6523" s="3"/>
      <c r="J6523" s="163"/>
    </row>
    <row r="6524" spans="5:10" x14ac:dyDescent="0.3">
      <c r="E6524" s="162"/>
      <c r="F6524" s="1"/>
      <c r="G6524" s="163"/>
      <c r="H6524" s="1"/>
      <c r="I6524" s="3"/>
      <c r="J6524" s="163"/>
    </row>
    <row r="6525" spans="5:10" x14ac:dyDescent="0.3">
      <c r="E6525" s="162"/>
      <c r="F6525" s="1"/>
      <c r="G6525" s="163"/>
      <c r="H6525" s="1"/>
      <c r="I6525" s="3"/>
      <c r="J6525" s="163"/>
    </row>
    <row r="6526" spans="5:10" x14ac:dyDescent="0.3">
      <c r="E6526" s="162"/>
      <c r="F6526" s="1"/>
      <c r="G6526" s="163"/>
      <c r="H6526" s="1"/>
      <c r="I6526" s="3"/>
      <c r="J6526" s="163"/>
    </row>
    <row r="6527" spans="5:10" x14ac:dyDescent="0.3">
      <c r="E6527" s="162"/>
      <c r="F6527" s="1"/>
      <c r="G6527" s="163"/>
      <c r="H6527" s="1"/>
      <c r="I6527" s="3"/>
      <c r="J6527" s="163"/>
    </row>
    <row r="6528" spans="5:10" x14ac:dyDescent="0.3">
      <c r="E6528" s="162"/>
      <c r="F6528" s="1"/>
      <c r="G6528" s="163"/>
      <c r="H6528" s="1"/>
      <c r="I6528" s="3"/>
      <c r="J6528" s="163"/>
    </row>
    <row r="6529" spans="5:10" x14ac:dyDescent="0.3">
      <c r="E6529" s="162"/>
      <c r="F6529" s="1"/>
      <c r="G6529" s="163"/>
      <c r="H6529" s="1"/>
      <c r="I6529" s="3"/>
      <c r="J6529" s="163"/>
    </row>
    <row r="6530" spans="5:10" x14ac:dyDescent="0.3">
      <c r="E6530" s="162"/>
      <c r="F6530" s="1"/>
      <c r="G6530" s="163"/>
      <c r="H6530" s="1"/>
      <c r="I6530" s="3"/>
      <c r="J6530" s="163"/>
    </row>
    <row r="6531" spans="5:10" x14ac:dyDescent="0.3">
      <c r="E6531" s="162"/>
      <c r="F6531" s="1"/>
      <c r="G6531" s="163"/>
      <c r="H6531" s="1"/>
      <c r="I6531" s="3"/>
      <c r="J6531" s="163"/>
    </row>
    <row r="6532" spans="5:10" x14ac:dyDescent="0.3">
      <c r="E6532" s="162"/>
      <c r="F6532" s="1"/>
      <c r="G6532" s="163"/>
      <c r="H6532" s="1"/>
      <c r="I6532" s="3"/>
      <c r="J6532" s="163"/>
    </row>
    <row r="6533" spans="5:10" x14ac:dyDescent="0.3">
      <c r="E6533" s="162"/>
      <c r="F6533" s="1"/>
      <c r="G6533" s="163"/>
      <c r="H6533" s="1"/>
      <c r="I6533" s="3"/>
      <c r="J6533" s="163"/>
    </row>
    <row r="6534" spans="5:10" x14ac:dyDescent="0.3">
      <c r="E6534" s="162"/>
      <c r="F6534" s="1"/>
      <c r="G6534" s="163"/>
      <c r="H6534" s="1"/>
      <c r="I6534" s="3"/>
      <c r="J6534" s="163"/>
    </row>
    <row r="6535" spans="5:10" x14ac:dyDescent="0.3">
      <c r="E6535" s="162"/>
      <c r="F6535" s="1"/>
      <c r="G6535" s="163"/>
      <c r="H6535" s="1"/>
      <c r="I6535" s="3"/>
      <c r="J6535" s="163"/>
    </row>
    <row r="6536" spans="5:10" x14ac:dyDescent="0.3">
      <c r="E6536" s="162"/>
      <c r="F6536" s="1"/>
      <c r="G6536" s="163"/>
      <c r="H6536" s="1"/>
      <c r="I6536" s="3"/>
      <c r="J6536" s="163"/>
    </row>
    <row r="6537" spans="5:10" x14ac:dyDescent="0.3">
      <c r="E6537" s="162"/>
      <c r="F6537" s="1"/>
      <c r="G6537" s="163"/>
      <c r="H6537" s="1"/>
      <c r="I6537" s="3"/>
      <c r="J6537" s="163"/>
    </row>
    <row r="6538" spans="5:10" x14ac:dyDescent="0.3">
      <c r="E6538" s="162"/>
      <c r="F6538" s="1"/>
      <c r="G6538" s="163"/>
      <c r="H6538" s="1"/>
      <c r="I6538" s="3"/>
      <c r="J6538" s="163"/>
    </row>
    <row r="6539" spans="5:10" x14ac:dyDescent="0.3">
      <c r="E6539" s="162"/>
      <c r="F6539" s="1"/>
      <c r="G6539" s="163"/>
      <c r="H6539" s="1"/>
      <c r="I6539" s="3"/>
      <c r="J6539" s="163"/>
    </row>
    <row r="6540" spans="5:10" x14ac:dyDescent="0.3">
      <c r="E6540" s="162"/>
      <c r="F6540" s="1"/>
      <c r="G6540" s="163"/>
      <c r="H6540" s="1"/>
      <c r="I6540" s="3"/>
      <c r="J6540" s="163"/>
    </row>
    <row r="6541" spans="5:10" x14ac:dyDescent="0.3">
      <c r="E6541" s="162"/>
      <c r="F6541" s="1"/>
      <c r="G6541" s="163"/>
      <c r="H6541" s="1"/>
      <c r="I6541" s="3"/>
      <c r="J6541" s="163"/>
    </row>
    <row r="6542" spans="5:10" x14ac:dyDescent="0.3">
      <c r="E6542" s="162"/>
      <c r="F6542" s="1"/>
      <c r="G6542" s="163"/>
      <c r="H6542" s="1"/>
      <c r="I6542" s="3"/>
      <c r="J6542" s="163"/>
    </row>
    <row r="6543" spans="5:10" x14ac:dyDescent="0.3">
      <c r="E6543" s="162"/>
      <c r="F6543" s="1"/>
      <c r="G6543" s="163"/>
      <c r="H6543" s="1"/>
      <c r="I6543" s="3"/>
      <c r="J6543" s="163"/>
    </row>
    <row r="6544" spans="5:10" x14ac:dyDescent="0.3">
      <c r="E6544" s="162"/>
      <c r="F6544" s="1"/>
      <c r="G6544" s="163"/>
      <c r="H6544" s="1"/>
      <c r="I6544" s="3"/>
      <c r="J6544" s="163"/>
    </row>
    <row r="6545" spans="5:10" x14ac:dyDescent="0.3">
      <c r="E6545" s="162"/>
      <c r="F6545" s="1"/>
      <c r="G6545" s="163"/>
      <c r="H6545" s="1"/>
      <c r="I6545" s="3"/>
      <c r="J6545" s="163"/>
    </row>
    <row r="6546" spans="5:10" x14ac:dyDescent="0.3">
      <c r="E6546" s="162"/>
      <c r="F6546" s="1"/>
      <c r="G6546" s="163"/>
      <c r="H6546" s="1"/>
      <c r="I6546" s="3"/>
      <c r="J6546" s="163"/>
    </row>
    <row r="6547" spans="5:10" x14ac:dyDescent="0.3">
      <c r="E6547" s="162"/>
      <c r="F6547" s="1"/>
      <c r="G6547" s="163"/>
      <c r="H6547" s="1"/>
      <c r="I6547" s="3"/>
      <c r="J6547" s="163"/>
    </row>
    <row r="6548" spans="5:10" x14ac:dyDescent="0.3">
      <c r="E6548" s="162"/>
      <c r="F6548" s="1"/>
      <c r="G6548" s="163"/>
      <c r="H6548" s="1"/>
      <c r="I6548" s="3"/>
      <c r="J6548" s="163"/>
    </row>
    <row r="6549" spans="5:10" x14ac:dyDescent="0.3">
      <c r="E6549" s="162"/>
      <c r="F6549" s="1"/>
      <c r="G6549" s="163"/>
      <c r="H6549" s="1"/>
      <c r="I6549" s="3"/>
      <c r="J6549" s="163"/>
    </row>
    <row r="6550" spans="5:10" x14ac:dyDescent="0.3">
      <c r="E6550" s="162"/>
      <c r="F6550" s="1"/>
      <c r="G6550" s="163"/>
      <c r="H6550" s="1"/>
      <c r="I6550" s="3"/>
      <c r="J6550" s="163"/>
    </row>
    <row r="6551" spans="5:10" x14ac:dyDescent="0.3">
      <c r="E6551" s="162"/>
      <c r="F6551" s="1"/>
      <c r="G6551" s="163"/>
      <c r="H6551" s="1"/>
      <c r="I6551" s="3"/>
      <c r="J6551" s="163"/>
    </row>
    <row r="6552" spans="5:10" x14ac:dyDescent="0.3">
      <c r="E6552" s="162"/>
      <c r="F6552" s="1"/>
      <c r="G6552" s="163"/>
      <c r="H6552" s="1"/>
      <c r="I6552" s="3"/>
      <c r="J6552" s="163"/>
    </row>
    <row r="6553" spans="5:10" x14ac:dyDescent="0.3">
      <c r="E6553" s="162"/>
      <c r="F6553" s="1"/>
      <c r="G6553" s="163"/>
      <c r="H6553" s="1"/>
      <c r="I6553" s="3"/>
      <c r="J6553" s="163"/>
    </row>
    <row r="6554" spans="5:10" x14ac:dyDescent="0.3">
      <c r="E6554" s="162"/>
      <c r="F6554" s="1"/>
      <c r="G6554" s="163"/>
      <c r="H6554" s="1"/>
      <c r="I6554" s="3"/>
      <c r="J6554" s="163"/>
    </row>
    <row r="6555" spans="5:10" x14ac:dyDescent="0.3">
      <c r="E6555" s="162"/>
      <c r="F6555" s="1"/>
      <c r="G6555" s="163"/>
      <c r="H6555" s="1"/>
      <c r="I6555" s="3"/>
      <c r="J6555" s="163"/>
    </row>
    <row r="6556" spans="5:10" x14ac:dyDescent="0.3">
      <c r="E6556" s="162"/>
      <c r="F6556" s="1"/>
      <c r="G6556" s="163"/>
      <c r="H6556" s="1"/>
      <c r="I6556" s="3"/>
      <c r="J6556" s="163"/>
    </row>
    <row r="6557" spans="5:10" x14ac:dyDescent="0.3">
      <c r="E6557" s="162"/>
      <c r="F6557" s="1"/>
      <c r="G6557" s="163"/>
      <c r="H6557" s="1"/>
      <c r="I6557" s="3"/>
      <c r="J6557" s="163"/>
    </row>
    <row r="6558" spans="5:10" x14ac:dyDescent="0.3">
      <c r="E6558" s="162"/>
      <c r="F6558" s="1"/>
      <c r="G6558" s="163"/>
      <c r="H6558" s="1"/>
      <c r="I6558" s="3"/>
      <c r="J6558" s="163"/>
    </row>
    <row r="6559" spans="5:10" x14ac:dyDescent="0.3">
      <c r="E6559" s="162"/>
      <c r="F6559" s="1"/>
      <c r="G6559" s="163"/>
      <c r="H6559" s="1"/>
      <c r="I6559" s="3"/>
      <c r="J6559" s="163"/>
    </row>
    <row r="6560" spans="5:10" x14ac:dyDescent="0.3">
      <c r="E6560" s="162"/>
      <c r="F6560" s="1"/>
      <c r="G6560" s="163"/>
      <c r="H6560" s="1"/>
      <c r="I6560" s="3"/>
      <c r="J6560" s="163"/>
    </row>
    <row r="6561" spans="5:10" x14ac:dyDescent="0.3">
      <c r="E6561" s="162"/>
      <c r="F6561" s="1"/>
      <c r="G6561" s="163"/>
      <c r="H6561" s="1"/>
      <c r="I6561" s="3"/>
      <c r="J6561" s="163"/>
    </row>
    <row r="6562" spans="5:10" x14ac:dyDescent="0.3">
      <c r="E6562" s="162"/>
      <c r="F6562" s="1"/>
      <c r="G6562" s="163"/>
      <c r="H6562" s="1"/>
      <c r="I6562" s="3"/>
      <c r="J6562" s="163"/>
    </row>
    <row r="6563" spans="5:10" x14ac:dyDescent="0.3">
      <c r="E6563" s="162"/>
      <c r="F6563" s="1"/>
      <c r="G6563" s="163"/>
      <c r="H6563" s="1"/>
      <c r="I6563" s="3"/>
      <c r="J6563" s="163"/>
    </row>
    <row r="6564" spans="5:10" x14ac:dyDescent="0.3">
      <c r="E6564" s="162"/>
      <c r="F6564" s="1"/>
      <c r="G6564" s="163"/>
      <c r="H6564" s="1"/>
      <c r="I6564" s="3"/>
      <c r="J6564" s="163"/>
    </row>
    <row r="6565" spans="5:10" x14ac:dyDescent="0.3">
      <c r="E6565" s="162"/>
      <c r="F6565" s="1"/>
      <c r="G6565" s="163"/>
      <c r="H6565" s="1"/>
      <c r="I6565" s="3"/>
      <c r="J6565" s="163"/>
    </row>
    <row r="6566" spans="5:10" x14ac:dyDescent="0.3">
      <c r="E6566" s="162"/>
      <c r="F6566" s="1"/>
      <c r="G6566" s="163"/>
      <c r="H6566" s="1"/>
      <c r="I6566" s="3"/>
      <c r="J6566" s="163"/>
    </row>
    <row r="6567" spans="5:10" x14ac:dyDescent="0.3">
      <c r="E6567" s="162"/>
      <c r="F6567" s="1"/>
      <c r="G6567" s="163"/>
      <c r="H6567" s="1"/>
      <c r="I6567" s="3"/>
      <c r="J6567" s="163"/>
    </row>
    <row r="6568" spans="5:10" x14ac:dyDescent="0.3">
      <c r="E6568" s="162"/>
      <c r="F6568" s="1"/>
      <c r="G6568" s="163"/>
      <c r="H6568" s="1"/>
      <c r="I6568" s="3"/>
      <c r="J6568" s="163"/>
    </row>
    <row r="6569" spans="5:10" x14ac:dyDescent="0.3">
      <c r="E6569" s="162"/>
      <c r="F6569" s="1"/>
      <c r="G6569" s="163"/>
      <c r="H6569" s="1"/>
      <c r="I6569" s="3"/>
      <c r="J6569" s="163"/>
    </row>
    <row r="6570" spans="5:10" x14ac:dyDescent="0.3">
      <c r="E6570" s="162"/>
      <c r="F6570" s="1"/>
      <c r="G6570" s="163"/>
      <c r="H6570" s="1"/>
      <c r="I6570" s="3"/>
      <c r="J6570" s="163"/>
    </row>
    <row r="6571" spans="5:10" x14ac:dyDescent="0.3">
      <c r="E6571" s="162"/>
      <c r="F6571" s="1"/>
      <c r="G6571" s="163"/>
      <c r="H6571" s="1"/>
      <c r="I6571" s="3"/>
      <c r="J6571" s="163"/>
    </row>
    <row r="6572" spans="5:10" x14ac:dyDescent="0.3">
      <c r="E6572" s="162"/>
      <c r="F6572" s="1"/>
      <c r="G6572" s="163"/>
      <c r="H6572" s="1"/>
      <c r="I6572" s="3"/>
      <c r="J6572" s="163"/>
    </row>
    <row r="6573" spans="5:10" x14ac:dyDescent="0.3">
      <c r="E6573" s="162"/>
      <c r="F6573" s="1"/>
      <c r="G6573" s="163"/>
      <c r="H6573" s="1"/>
      <c r="I6573" s="3"/>
      <c r="J6573" s="163"/>
    </row>
    <row r="6574" spans="5:10" x14ac:dyDescent="0.3">
      <c r="E6574" s="162"/>
      <c r="F6574" s="1"/>
      <c r="G6574" s="163"/>
      <c r="H6574" s="1"/>
      <c r="I6574" s="3"/>
      <c r="J6574" s="163"/>
    </row>
    <row r="6575" spans="5:10" x14ac:dyDescent="0.3">
      <c r="E6575" s="162"/>
      <c r="F6575" s="1"/>
      <c r="G6575" s="163"/>
      <c r="H6575" s="1"/>
      <c r="I6575" s="3"/>
      <c r="J6575" s="163"/>
    </row>
    <row r="6576" spans="5:10" x14ac:dyDescent="0.3">
      <c r="E6576" s="162"/>
      <c r="F6576" s="1"/>
      <c r="G6576" s="163"/>
      <c r="H6576" s="1"/>
      <c r="I6576" s="3"/>
      <c r="J6576" s="163"/>
    </row>
    <row r="6577" spans="5:10" x14ac:dyDescent="0.3">
      <c r="E6577" s="162"/>
      <c r="F6577" s="1"/>
      <c r="G6577" s="163"/>
      <c r="H6577" s="1"/>
      <c r="I6577" s="3"/>
      <c r="J6577" s="163"/>
    </row>
    <row r="6578" spans="5:10" x14ac:dyDescent="0.3">
      <c r="E6578" s="162"/>
      <c r="F6578" s="1"/>
      <c r="G6578" s="163"/>
      <c r="H6578" s="1"/>
      <c r="I6578" s="3"/>
      <c r="J6578" s="163"/>
    </row>
    <row r="6579" spans="5:10" x14ac:dyDescent="0.3">
      <c r="E6579" s="162"/>
      <c r="F6579" s="1"/>
      <c r="G6579" s="163"/>
      <c r="H6579" s="1"/>
      <c r="I6579" s="3"/>
      <c r="J6579" s="163"/>
    </row>
    <row r="6580" spans="5:10" x14ac:dyDescent="0.3">
      <c r="E6580" s="162"/>
      <c r="F6580" s="1"/>
      <c r="G6580" s="163"/>
      <c r="H6580" s="1"/>
      <c r="I6580" s="3"/>
      <c r="J6580" s="163"/>
    </row>
    <row r="6581" spans="5:10" x14ac:dyDescent="0.3">
      <c r="E6581" s="162"/>
      <c r="F6581" s="1"/>
      <c r="G6581" s="163"/>
      <c r="H6581" s="1"/>
      <c r="I6581" s="3"/>
      <c r="J6581" s="163"/>
    </row>
    <row r="6582" spans="5:10" x14ac:dyDescent="0.3">
      <c r="E6582" s="162"/>
      <c r="F6582" s="1"/>
      <c r="G6582" s="163"/>
      <c r="H6582" s="1"/>
      <c r="I6582" s="3"/>
      <c r="J6582" s="163"/>
    </row>
    <row r="6583" spans="5:10" x14ac:dyDescent="0.3">
      <c r="E6583" s="162"/>
      <c r="F6583" s="1"/>
      <c r="G6583" s="163"/>
      <c r="H6583" s="1"/>
      <c r="I6583" s="3"/>
      <c r="J6583" s="163"/>
    </row>
    <row r="6584" spans="5:10" x14ac:dyDescent="0.3">
      <c r="E6584" s="162"/>
      <c r="F6584" s="1"/>
      <c r="G6584" s="163"/>
      <c r="H6584" s="1"/>
      <c r="I6584" s="3"/>
      <c r="J6584" s="163"/>
    </row>
    <row r="6585" spans="5:10" x14ac:dyDescent="0.3">
      <c r="E6585" s="162"/>
      <c r="F6585" s="1"/>
      <c r="G6585" s="163"/>
      <c r="H6585" s="1"/>
      <c r="I6585" s="3"/>
      <c r="J6585" s="163"/>
    </row>
    <row r="6586" spans="5:10" x14ac:dyDescent="0.3">
      <c r="E6586" s="162"/>
      <c r="F6586" s="1"/>
      <c r="G6586" s="163"/>
      <c r="H6586" s="1"/>
      <c r="I6586" s="3"/>
      <c r="J6586" s="163"/>
    </row>
    <row r="6587" spans="5:10" x14ac:dyDescent="0.3">
      <c r="E6587" s="162"/>
      <c r="F6587" s="1"/>
      <c r="G6587" s="163"/>
      <c r="H6587" s="1"/>
      <c r="I6587" s="3"/>
      <c r="J6587" s="163"/>
    </row>
    <row r="6588" spans="5:10" x14ac:dyDescent="0.3">
      <c r="E6588" s="162"/>
      <c r="F6588" s="1"/>
      <c r="G6588" s="163"/>
      <c r="H6588" s="1"/>
      <c r="I6588" s="3"/>
      <c r="J6588" s="163"/>
    </row>
    <row r="6589" spans="5:10" x14ac:dyDescent="0.3">
      <c r="E6589" s="162"/>
      <c r="F6589" s="1"/>
      <c r="G6589" s="163"/>
      <c r="H6589" s="1"/>
      <c r="I6589" s="3"/>
      <c r="J6589" s="163"/>
    </row>
    <row r="6590" spans="5:10" x14ac:dyDescent="0.3">
      <c r="E6590" s="162"/>
      <c r="F6590" s="1"/>
      <c r="G6590" s="163"/>
      <c r="H6590" s="1"/>
      <c r="I6590" s="3"/>
      <c r="J6590" s="163"/>
    </row>
    <row r="6591" spans="5:10" x14ac:dyDescent="0.3">
      <c r="E6591" s="162"/>
      <c r="F6591" s="1"/>
      <c r="G6591" s="163"/>
      <c r="H6591" s="1"/>
      <c r="I6591" s="3"/>
      <c r="J6591" s="163"/>
    </row>
    <row r="6592" spans="5:10" x14ac:dyDescent="0.3">
      <c r="E6592" s="162"/>
      <c r="F6592" s="1"/>
      <c r="G6592" s="163"/>
      <c r="H6592" s="1"/>
      <c r="I6592" s="3"/>
      <c r="J6592" s="163"/>
    </row>
    <row r="6593" spans="5:10" x14ac:dyDescent="0.3">
      <c r="E6593" s="162"/>
      <c r="F6593" s="1"/>
      <c r="G6593" s="163"/>
      <c r="H6593" s="1"/>
      <c r="I6593" s="3"/>
      <c r="J6593" s="163"/>
    </row>
    <row r="6594" spans="5:10" x14ac:dyDescent="0.3">
      <c r="E6594" s="162"/>
      <c r="F6594" s="1"/>
      <c r="G6594" s="163"/>
      <c r="H6594" s="1"/>
      <c r="I6594" s="3"/>
      <c r="J6594" s="163"/>
    </row>
    <row r="6595" spans="5:10" x14ac:dyDescent="0.3">
      <c r="E6595" s="162"/>
      <c r="F6595" s="1"/>
      <c r="G6595" s="163"/>
      <c r="H6595" s="1"/>
      <c r="I6595" s="3"/>
      <c r="J6595" s="163"/>
    </row>
    <row r="6596" spans="5:10" x14ac:dyDescent="0.3">
      <c r="E6596" s="162"/>
      <c r="F6596" s="1"/>
      <c r="G6596" s="163"/>
      <c r="H6596" s="1"/>
      <c r="I6596" s="3"/>
      <c r="J6596" s="163"/>
    </row>
    <row r="6597" spans="5:10" x14ac:dyDescent="0.3">
      <c r="E6597" s="162"/>
      <c r="F6597" s="1"/>
      <c r="G6597" s="163"/>
      <c r="H6597" s="1"/>
      <c r="I6597" s="3"/>
      <c r="J6597" s="163"/>
    </row>
    <row r="6598" spans="5:10" x14ac:dyDescent="0.3">
      <c r="E6598" s="162"/>
      <c r="F6598" s="1"/>
      <c r="G6598" s="163"/>
      <c r="H6598" s="1"/>
      <c r="I6598" s="3"/>
      <c r="J6598" s="163"/>
    </row>
    <row r="6599" spans="5:10" x14ac:dyDescent="0.3">
      <c r="E6599" s="162"/>
      <c r="F6599" s="1"/>
      <c r="G6599" s="163"/>
      <c r="H6599" s="1"/>
      <c r="I6599" s="3"/>
      <c r="J6599" s="163"/>
    </row>
    <row r="6600" spans="5:10" x14ac:dyDescent="0.3">
      <c r="E6600" s="162"/>
      <c r="F6600" s="1"/>
      <c r="G6600" s="163"/>
      <c r="H6600" s="1"/>
      <c r="I6600" s="3"/>
      <c r="J6600" s="163"/>
    </row>
    <row r="6601" spans="5:10" x14ac:dyDescent="0.3">
      <c r="E6601" s="162"/>
      <c r="F6601" s="1"/>
      <c r="G6601" s="163"/>
      <c r="H6601" s="1"/>
      <c r="I6601" s="3"/>
      <c r="J6601" s="163"/>
    </row>
    <row r="6602" spans="5:10" x14ac:dyDescent="0.3">
      <c r="E6602" s="162"/>
      <c r="F6602" s="1"/>
      <c r="G6602" s="163"/>
      <c r="H6602" s="1"/>
      <c r="I6602" s="3"/>
      <c r="J6602" s="163"/>
    </row>
    <row r="6603" spans="5:10" x14ac:dyDescent="0.3">
      <c r="E6603" s="162"/>
      <c r="F6603" s="1"/>
      <c r="G6603" s="163"/>
      <c r="H6603" s="1"/>
      <c r="I6603" s="3"/>
      <c r="J6603" s="163"/>
    </row>
    <row r="6604" spans="5:10" x14ac:dyDescent="0.3">
      <c r="E6604" s="162"/>
      <c r="F6604" s="1"/>
      <c r="G6604" s="163"/>
      <c r="H6604" s="1"/>
      <c r="I6604" s="3"/>
      <c r="J6604" s="163"/>
    </row>
    <row r="6605" spans="5:10" x14ac:dyDescent="0.3">
      <c r="E6605" s="162"/>
      <c r="F6605" s="1"/>
      <c r="G6605" s="163"/>
      <c r="H6605" s="1"/>
      <c r="I6605" s="3"/>
      <c r="J6605" s="163"/>
    </row>
    <row r="6606" spans="5:10" x14ac:dyDescent="0.3">
      <c r="E6606" s="162"/>
      <c r="F6606" s="1"/>
      <c r="G6606" s="163"/>
      <c r="H6606" s="1"/>
      <c r="I6606" s="3"/>
      <c r="J6606" s="163"/>
    </row>
    <row r="6607" spans="5:10" x14ac:dyDescent="0.3">
      <c r="E6607" s="162"/>
      <c r="F6607" s="1"/>
      <c r="G6607" s="163"/>
      <c r="H6607" s="1"/>
      <c r="I6607" s="3"/>
      <c r="J6607" s="163"/>
    </row>
    <row r="6608" spans="5:10" x14ac:dyDescent="0.3">
      <c r="E6608" s="162"/>
      <c r="F6608" s="1"/>
      <c r="G6608" s="163"/>
      <c r="H6608" s="1"/>
      <c r="I6608" s="3"/>
      <c r="J6608" s="163"/>
    </row>
    <row r="6609" spans="5:10" x14ac:dyDescent="0.3">
      <c r="E6609" s="162"/>
      <c r="F6609" s="1"/>
      <c r="G6609" s="163"/>
      <c r="H6609" s="1"/>
      <c r="I6609" s="3"/>
      <c r="J6609" s="163"/>
    </row>
    <row r="6610" spans="5:10" x14ac:dyDescent="0.3">
      <c r="E6610" s="162"/>
      <c r="F6610" s="1"/>
      <c r="G6610" s="163"/>
      <c r="H6610" s="1"/>
      <c r="I6610" s="3"/>
      <c r="J6610" s="163"/>
    </row>
    <row r="6611" spans="5:10" x14ac:dyDescent="0.3">
      <c r="E6611" s="162"/>
      <c r="F6611" s="1"/>
      <c r="G6611" s="163"/>
      <c r="H6611" s="1"/>
      <c r="I6611" s="3"/>
      <c r="J6611" s="163"/>
    </row>
    <row r="6612" spans="5:10" x14ac:dyDescent="0.3">
      <c r="E6612" s="162"/>
      <c r="F6612" s="1"/>
      <c r="G6612" s="163"/>
      <c r="H6612" s="1"/>
      <c r="I6612" s="3"/>
      <c r="J6612" s="163"/>
    </row>
    <row r="6613" spans="5:10" x14ac:dyDescent="0.3">
      <c r="E6613" s="162"/>
      <c r="F6613" s="1"/>
      <c r="G6613" s="163"/>
      <c r="H6613" s="1"/>
      <c r="I6613" s="3"/>
      <c r="J6613" s="163"/>
    </row>
    <row r="6614" spans="5:10" x14ac:dyDescent="0.3">
      <c r="E6614" s="162"/>
      <c r="F6614" s="1"/>
      <c r="G6614" s="163"/>
      <c r="H6614" s="1"/>
      <c r="I6614" s="3"/>
      <c r="J6614" s="163"/>
    </row>
    <row r="6615" spans="5:10" x14ac:dyDescent="0.3">
      <c r="E6615" s="162"/>
      <c r="F6615" s="1"/>
      <c r="G6615" s="163"/>
      <c r="H6615" s="1"/>
      <c r="I6615" s="3"/>
      <c r="J6615" s="163"/>
    </row>
    <row r="6616" spans="5:10" x14ac:dyDescent="0.3">
      <c r="E6616" s="162"/>
      <c r="F6616" s="1"/>
      <c r="G6616" s="163"/>
      <c r="H6616" s="1"/>
      <c r="I6616" s="3"/>
      <c r="J6616" s="163"/>
    </row>
    <row r="6617" spans="5:10" x14ac:dyDescent="0.3">
      <c r="E6617" s="162"/>
      <c r="F6617" s="1"/>
      <c r="G6617" s="163"/>
      <c r="H6617" s="1"/>
      <c r="I6617" s="3"/>
      <c r="J6617" s="163"/>
    </row>
    <row r="6618" spans="5:10" x14ac:dyDescent="0.3">
      <c r="E6618" s="162"/>
      <c r="F6618" s="1"/>
      <c r="G6618" s="163"/>
      <c r="H6618" s="1"/>
      <c r="I6618" s="3"/>
      <c r="J6618" s="163"/>
    </row>
    <row r="6619" spans="5:10" x14ac:dyDescent="0.3">
      <c r="E6619" s="162"/>
      <c r="F6619" s="1"/>
      <c r="G6619" s="163"/>
      <c r="H6619" s="1"/>
      <c r="I6619" s="3"/>
      <c r="J6619" s="163"/>
    </row>
    <row r="6620" spans="5:10" x14ac:dyDescent="0.3">
      <c r="E6620" s="162"/>
      <c r="F6620" s="1"/>
      <c r="G6620" s="163"/>
      <c r="H6620" s="1"/>
      <c r="I6620" s="3"/>
      <c r="J6620" s="163"/>
    </row>
    <row r="6621" spans="5:10" x14ac:dyDescent="0.3">
      <c r="E6621" s="162"/>
      <c r="F6621" s="1"/>
      <c r="G6621" s="163"/>
      <c r="H6621" s="1"/>
      <c r="I6621" s="3"/>
      <c r="J6621" s="163"/>
    </row>
    <row r="6622" spans="5:10" x14ac:dyDescent="0.3">
      <c r="E6622" s="162"/>
      <c r="F6622" s="1"/>
      <c r="G6622" s="163"/>
      <c r="H6622" s="1"/>
      <c r="I6622" s="3"/>
      <c r="J6622" s="163"/>
    </row>
    <row r="6623" spans="5:10" x14ac:dyDescent="0.3">
      <c r="E6623" s="162"/>
      <c r="F6623" s="1"/>
      <c r="G6623" s="163"/>
      <c r="H6623" s="1"/>
      <c r="I6623" s="3"/>
      <c r="J6623" s="163"/>
    </row>
    <row r="6624" spans="5:10" x14ac:dyDescent="0.3">
      <c r="E6624" s="162"/>
      <c r="F6624" s="1"/>
      <c r="G6624" s="163"/>
      <c r="H6624" s="1"/>
      <c r="I6624" s="3"/>
      <c r="J6624" s="163"/>
    </row>
    <row r="6625" spans="5:10" x14ac:dyDescent="0.3">
      <c r="E6625" s="162"/>
      <c r="F6625" s="1"/>
      <c r="G6625" s="163"/>
      <c r="H6625" s="1"/>
      <c r="I6625" s="3"/>
      <c r="J6625" s="163"/>
    </row>
    <row r="6626" spans="5:10" x14ac:dyDescent="0.3">
      <c r="E6626" s="162"/>
      <c r="F6626" s="1"/>
      <c r="G6626" s="163"/>
      <c r="H6626" s="1"/>
      <c r="I6626" s="3"/>
      <c r="J6626" s="163"/>
    </row>
    <row r="6627" spans="5:10" x14ac:dyDescent="0.3">
      <c r="E6627" s="162"/>
      <c r="F6627" s="1"/>
      <c r="G6627" s="163"/>
      <c r="H6627" s="1"/>
      <c r="I6627" s="3"/>
      <c r="J6627" s="163"/>
    </row>
    <row r="6628" spans="5:10" x14ac:dyDescent="0.3">
      <c r="E6628" s="162"/>
      <c r="F6628" s="1"/>
      <c r="G6628" s="163"/>
      <c r="H6628" s="1"/>
      <c r="I6628" s="3"/>
      <c r="J6628" s="163"/>
    </row>
    <row r="6629" spans="5:10" x14ac:dyDescent="0.3">
      <c r="E6629" s="162"/>
      <c r="F6629" s="1"/>
      <c r="G6629" s="163"/>
      <c r="H6629" s="1"/>
      <c r="I6629" s="3"/>
      <c r="J6629" s="163"/>
    </row>
    <row r="6630" spans="5:10" x14ac:dyDescent="0.3">
      <c r="E6630" s="162"/>
      <c r="F6630" s="1"/>
      <c r="G6630" s="163"/>
      <c r="H6630" s="1"/>
      <c r="I6630" s="3"/>
      <c r="J6630" s="163"/>
    </row>
    <row r="6631" spans="5:10" x14ac:dyDescent="0.3">
      <c r="E6631" s="162"/>
      <c r="F6631" s="1"/>
      <c r="G6631" s="163"/>
      <c r="H6631" s="1"/>
      <c r="I6631" s="3"/>
      <c r="J6631" s="163"/>
    </row>
    <row r="6632" spans="5:10" x14ac:dyDescent="0.3">
      <c r="E6632" s="162"/>
      <c r="F6632" s="1"/>
      <c r="G6632" s="163"/>
      <c r="H6632" s="1"/>
      <c r="I6632" s="3"/>
      <c r="J6632" s="163"/>
    </row>
    <row r="6633" spans="5:10" x14ac:dyDescent="0.3">
      <c r="E6633" s="162"/>
      <c r="F6633" s="1"/>
      <c r="G6633" s="163"/>
      <c r="H6633" s="1"/>
      <c r="I6633" s="3"/>
      <c r="J6633" s="163"/>
    </row>
    <row r="6634" spans="5:10" x14ac:dyDescent="0.3">
      <c r="E6634" s="162"/>
      <c r="F6634" s="1"/>
      <c r="G6634" s="163"/>
      <c r="H6634" s="1"/>
      <c r="I6634" s="3"/>
      <c r="J6634" s="163"/>
    </row>
    <row r="6635" spans="5:10" x14ac:dyDescent="0.3">
      <c r="E6635" s="162"/>
      <c r="F6635" s="1"/>
      <c r="G6635" s="163"/>
      <c r="H6635" s="1"/>
      <c r="I6635" s="3"/>
      <c r="J6635" s="163"/>
    </row>
    <row r="6636" spans="5:10" x14ac:dyDescent="0.3">
      <c r="E6636" s="162"/>
      <c r="F6636" s="1"/>
      <c r="G6636" s="163"/>
      <c r="H6636" s="1"/>
      <c r="I6636" s="3"/>
      <c r="J6636" s="163"/>
    </row>
    <row r="6637" spans="5:10" x14ac:dyDescent="0.3">
      <c r="E6637" s="162"/>
      <c r="F6637" s="1"/>
      <c r="G6637" s="163"/>
      <c r="H6637" s="1"/>
      <c r="I6637" s="3"/>
      <c r="J6637" s="163"/>
    </row>
    <row r="6638" spans="5:10" x14ac:dyDescent="0.3">
      <c r="E6638" s="162"/>
      <c r="F6638" s="1"/>
      <c r="G6638" s="163"/>
      <c r="H6638" s="1"/>
      <c r="I6638" s="3"/>
      <c r="J6638" s="163"/>
    </row>
    <row r="6639" spans="5:10" x14ac:dyDescent="0.3">
      <c r="E6639" s="162"/>
      <c r="F6639" s="1"/>
      <c r="G6639" s="163"/>
      <c r="H6639" s="1"/>
      <c r="I6639" s="3"/>
      <c r="J6639" s="163"/>
    </row>
    <row r="6640" spans="5:10" x14ac:dyDescent="0.3">
      <c r="E6640" s="162"/>
      <c r="F6640" s="1"/>
      <c r="G6640" s="163"/>
      <c r="H6640" s="1"/>
      <c r="I6640" s="3"/>
      <c r="J6640" s="163"/>
    </row>
    <row r="6641" spans="5:10" x14ac:dyDescent="0.3">
      <c r="E6641" s="162"/>
      <c r="F6641" s="1"/>
      <c r="G6641" s="163"/>
      <c r="H6641" s="1"/>
      <c r="I6641" s="3"/>
      <c r="J6641" s="163"/>
    </row>
    <row r="6642" spans="5:10" x14ac:dyDescent="0.3">
      <c r="E6642" s="162"/>
      <c r="F6642" s="1"/>
      <c r="G6642" s="163"/>
      <c r="H6642" s="1"/>
      <c r="I6642" s="3"/>
      <c r="J6642" s="163"/>
    </row>
    <row r="6643" spans="5:10" x14ac:dyDescent="0.3">
      <c r="E6643" s="162"/>
      <c r="F6643" s="1"/>
      <c r="G6643" s="163"/>
      <c r="H6643" s="1"/>
      <c r="I6643" s="3"/>
      <c r="J6643" s="163"/>
    </row>
    <row r="6644" spans="5:10" x14ac:dyDescent="0.3">
      <c r="E6644" s="162"/>
      <c r="F6644" s="1"/>
      <c r="G6644" s="163"/>
      <c r="H6644" s="1"/>
      <c r="I6644" s="3"/>
      <c r="J6644" s="163"/>
    </row>
    <row r="6645" spans="5:10" x14ac:dyDescent="0.3">
      <c r="E6645" s="162"/>
      <c r="F6645" s="1"/>
      <c r="G6645" s="163"/>
      <c r="H6645" s="1"/>
      <c r="I6645" s="3"/>
      <c r="J6645" s="163"/>
    </row>
    <row r="6646" spans="5:10" x14ac:dyDescent="0.3">
      <c r="E6646" s="162"/>
      <c r="F6646" s="1"/>
      <c r="G6646" s="163"/>
      <c r="H6646" s="1"/>
      <c r="I6646" s="3"/>
      <c r="J6646" s="163"/>
    </row>
    <row r="6647" spans="5:10" x14ac:dyDescent="0.3">
      <c r="E6647" s="162"/>
      <c r="F6647" s="1"/>
      <c r="G6647" s="163"/>
      <c r="H6647" s="1"/>
      <c r="I6647" s="3"/>
      <c r="J6647" s="163"/>
    </row>
    <row r="6648" spans="5:10" x14ac:dyDescent="0.3">
      <c r="E6648" s="162"/>
      <c r="F6648" s="1"/>
      <c r="G6648" s="163"/>
      <c r="H6648" s="1"/>
      <c r="I6648" s="3"/>
      <c r="J6648" s="163"/>
    </row>
    <row r="6649" spans="5:10" x14ac:dyDescent="0.3">
      <c r="E6649" s="162"/>
      <c r="F6649" s="1"/>
      <c r="G6649" s="163"/>
      <c r="H6649" s="1"/>
      <c r="I6649" s="3"/>
      <c r="J6649" s="163"/>
    </row>
    <row r="6650" spans="5:10" x14ac:dyDescent="0.3">
      <c r="E6650" s="162"/>
      <c r="F6650" s="1"/>
      <c r="G6650" s="163"/>
      <c r="H6650" s="1"/>
      <c r="I6650" s="3"/>
      <c r="J6650" s="163"/>
    </row>
    <row r="6651" spans="5:10" x14ac:dyDescent="0.3">
      <c r="E6651" s="162"/>
      <c r="F6651" s="1"/>
      <c r="G6651" s="163"/>
      <c r="H6651" s="1"/>
      <c r="I6651" s="3"/>
      <c r="J6651" s="163"/>
    </row>
    <row r="6652" spans="5:10" x14ac:dyDescent="0.3">
      <c r="E6652" s="162"/>
      <c r="F6652" s="1"/>
      <c r="G6652" s="163"/>
      <c r="H6652" s="1"/>
      <c r="I6652" s="3"/>
      <c r="J6652" s="163"/>
    </row>
    <row r="6653" spans="5:10" x14ac:dyDescent="0.3">
      <c r="E6653" s="162"/>
      <c r="F6653" s="1"/>
      <c r="G6653" s="163"/>
      <c r="H6653" s="1"/>
      <c r="I6653" s="3"/>
      <c r="J6653" s="163"/>
    </row>
    <row r="6654" spans="5:10" x14ac:dyDescent="0.3">
      <c r="E6654" s="162"/>
      <c r="F6654" s="1"/>
      <c r="G6654" s="163"/>
      <c r="H6654" s="1"/>
      <c r="I6654" s="3"/>
      <c r="J6654" s="163"/>
    </row>
    <row r="6655" spans="5:10" x14ac:dyDescent="0.3">
      <c r="E6655" s="162"/>
      <c r="F6655" s="1"/>
      <c r="G6655" s="163"/>
      <c r="H6655" s="1"/>
      <c r="I6655" s="3"/>
      <c r="J6655" s="163"/>
    </row>
    <row r="6656" spans="5:10" x14ac:dyDescent="0.3">
      <c r="E6656" s="162"/>
      <c r="F6656" s="1"/>
      <c r="G6656" s="163"/>
      <c r="H6656" s="1"/>
      <c r="I6656" s="3"/>
      <c r="J6656" s="163"/>
    </row>
    <row r="6657" spans="5:10" x14ac:dyDescent="0.3">
      <c r="E6657" s="162"/>
      <c r="F6657" s="1"/>
      <c r="G6657" s="163"/>
      <c r="H6657" s="1"/>
      <c r="I6657" s="3"/>
      <c r="J6657" s="163"/>
    </row>
    <row r="6658" spans="5:10" x14ac:dyDescent="0.3">
      <c r="E6658" s="162"/>
      <c r="F6658" s="1"/>
      <c r="G6658" s="163"/>
      <c r="H6658" s="1"/>
      <c r="I6658" s="3"/>
      <c r="J6658" s="163"/>
    </row>
    <row r="6659" spans="5:10" x14ac:dyDescent="0.3">
      <c r="E6659" s="162"/>
      <c r="F6659" s="1"/>
      <c r="G6659" s="163"/>
      <c r="H6659" s="1"/>
      <c r="I6659" s="3"/>
      <c r="J6659" s="163"/>
    </row>
    <row r="6660" spans="5:10" x14ac:dyDescent="0.3">
      <c r="E6660" s="162"/>
      <c r="F6660" s="1"/>
      <c r="G6660" s="163"/>
      <c r="H6660" s="1"/>
      <c r="I6660" s="3"/>
      <c r="J6660" s="163"/>
    </row>
    <row r="6661" spans="5:10" x14ac:dyDescent="0.3">
      <c r="E6661" s="162"/>
      <c r="F6661" s="1"/>
      <c r="G6661" s="163"/>
      <c r="H6661" s="1"/>
      <c r="I6661" s="3"/>
      <c r="J6661" s="163"/>
    </row>
    <row r="6662" spans="5:10" x14ac:dyDescent="0.3">
      <c r="E6662" s="162"/>
      <c r="F6662" s="1"/>
      <c r="G6662" s="163"/>
      <c r="H6662" s="1"/>
      <c r="I6662" s="3"/>
      <c r="J6662" s="163"/>
    </row>
    <row r="6663" spans="5:10" x14ac:dyDescent="0.3">
      <c r="E6663" s="162"/>
      <c r="F6663" s="1"/>
      <c r="G6663" s="163"/>
      <c r="H6663" s="1"/>
      <c r="I6663" s="3"/>
      <c r="J6663" s="163"/>
    </row>
    <row r="6664" spans="5:10" x14ac:dyDescent="0.3">
      <c r="E6664" s="162"/>
      <c r="F6664" s="1"/>
      <c r="G6664" s="163"/>
      <c r="H6664" s="1"/>
      <c r="I6664" s="3"/>
      <c r="J6664" s="163"/>
    </row>
    <row r="6665" spans="5:10" x14ac:dyDescent="0.3">
      <c r="E6665" s="162"/>
      <c r="F6665" s="1"/>
      <c r="G6665" s="163"/>
      <c r="H6665" s="1"/>
      <c r="I6665" s="3"/>
      <c r="J6665" s="163"/>
    </row>
    <row r="6666" spans="5:10" x14ac:dyDescent="0.3">
      <c r="E6666" s="162"/>
      <c r="F6666" s="1"/>
      <c r="G6666" s="163"/>
      <c r="H6666" s="1"/>
      <c r="I6666" s="3"/>
      <c r="J6666" s="163"/>
    </row>
    <row r="6667" spans="5:10" x14ac:dyDescent="0.3">
      <c r="E6667" s="162"/>
      <c r="F6667" s="1"/>
      <c r="G6667" s="163"/>
      <c r="H6667" s="1"/>
      <c r="I6667" s="3"/>
      <c r="J6667" s="163"/>
    </row>
    <row r="6668" spans="5:10" x14ac:dyDescent="0.3">
      <c r="E6668" s="162"/>
      <c r="F6668" s="1"/>
      <c r="G6668" s="163"/>
      <c r="H6668" s="1"/>
      <c r="I6668" s="3"/>
      <c r="J6668" s="163"/>
    </row>
    <row r="6669" spans="5:10" x14ac:dyDescent="0.3">
      <c r="E6669" s="162"/>
      <c r="F6669" s="1"/>
      <c r="G6669" s="163"/>
      <c r="H6669" s="1"/>
      <c r="I6669" s="3"/>
      <c r="J6669" s="163"/>
    </row>
    <row r="6670" spans="5:10" x14ac:dyDescent="0.3">
      <c r="E6670" s="162"/>
      <c r="F6670" s="1"/>
      <c r="G6670" s="163"/>
      <c r="H6670" s="1"/>
      <c r="I6670" s="3"/>
      <c r="J6670" s="163"/>
    </row>
    <row r="6671" spans="5:10" x14ac:dyDescent="0.3">
      <c r="E6671" s="162"/>
      <c r="F6671" s="1"/>
      <c r="G6671" s="163"/>
      <c r="H6671" s="1"/>
      <c r="I6671" s="3"/>
      <c r="J6671" s="163"/>
    </row>
    <row r="6672" spans="5:10" x14ac:dyDescent="0.3">
      <c r="E6672" s="162"/>
      <c r="F6672" s="1"/>
      <c r="G6672" s="163"/>
      <c r="H6672" s="1"/>
      <c r="I6672" s="3"/>
      <c r="J6672" s="163"/>
    </row>
    <row r="6673" spans="5:10" x14ac:dyDescent="0.3">
      <c r="E6673" s="162"/>
      <c r="F6673" s="1"/>
      <c r="G6673" s="163"/>
      <c r="H6673" s="1"/>
      <c r="I6673" s="3"/>
      <c r="J6673" s="163"/>
    </row>
    <row r="6674" spans="5:10" x14ac:dyDescent="0.3">
      <c r="E6674" s="162"/>
      <c r="F6674" s="1"/>
      <c r="G6674" s="163"/>
      <c r="H6674" s="1"/>
      <c r="I6674" s="3"/>
      <c r="J6674" s="163"/>
    </row>
    <row r="6675" spans="5:10" x14ac:dyDescent="0.3">
      <c r="E6675" s="162"/>
      <c r="F6675" s="1"/>
      <c r="G6675" s="163"/>
      <c r="H6675" s="1"/>
      <c r="I6675" s="3"/>
      <c r="J6675" s="163"/>
    </row>
    <row r="6676" spans="5:10" x14ac:dyDescent="0.3">
      <c r="E6676" s="162"/>
      <c r="F6676" s="1"/>
      <c r="G6676" s="163"/>
      <c r="H6676" s="1"/>
      <c r="I6676" s="3"/>
      <c r="J6676" s="163"/>
    </row>
    <row r="6677" spans="5:10" x14ac:dyDescent="0.3">
      <c r="E6677" s="162"/>
      <c r="F6677" s="1"/>
      <c r="G6677" s="163"/>
      <c r="H6677" s="1"/>
      <c r="I6677" s="3"/>
      <c r="J6677" s="163"/>
    </row>
    <row r="6678" spans="5:10" x14ac:dyDescent="0.3">
      <c r="E6678" s="162"/>
      <c r="F6678" s="1"/>
      <c r="G6678" s="163"/>
      <c r="H6678" s="1"/>
      <c r="I6678" s="3"/>
      <c r="J6678" s="163"/>
    </row>
    <row r="6679" spans="5:10" x14ac:dyDescent="0.3">
      <c r="E6679" s="162"/>
      <c r="F6679" s="1"/>
      <c r="G6679" s="163"/>
      <c r="H6679" s="1"/>
      <c r="I6679" s="3"/>
      <c r="J6679" s="163"/>
    </row>
    <row r="6680" spans="5:10" x14ac:dyDescent="0.3">
      <c r="E6680" s="162"/>
      <c r="F6680" s="1"/>
      <c r="G6680" s="163"/>
      <c r="H6680" s="1"/>
      <c r="I6680" s="3"/>
      <c r="J6680" s="163"/>
    </row>
    <row r="6681" spans="5:10" x14ac:dyDescent="0.3">
      <c r="E6681" s="162"/>
      <c r="F6681" s="1"/>
      <c r="G6681" s="163"/>
      <c r="H6681" s="1"/>
      <c r="I6681" s="3"/>
      <c r="J6681" s="163"/>
    </row>
    <row r="6682" spans="5:10" x14ac:dyDescent="0.3">
      <c r="E6682" s="162"/>
      <c r="F6682" s="1"/>
      <c r="G6682" s="163"/>
      <c r="H6682" s="1"/>
      <c r="I6682" s="3"/>
      <c r="J6682" s="163"/>
    </row>
    <row r="6683" spans="5:10" x14ac:dyDescent="0.3">
      <c r="E6683" s="162"/>
      <c r="F6683" s="1"/>
      <c r="G6683" s="163"/>
      <c r="H6683" s="1"/>
      <c r="I6683" s="3"/>
      <c r="J6683" s="163"/>
    </row>
    <row r="6684" spans="5:10" x14ac:dyDescent="0.3">
      <c r="E6684" s="162"/>
      <c r="F6684" s="1"/>
      <c r="G6684" s="163"/>
      <c r="H6684" s="1"/>
      <c r="I6684" s="3"/>
      <c r="J6684" s="163"/>
    </row>
    <row r="6685" spans="5:10" x14ac:dyDescent="0.3">
      <c r="E6685" s="162"/>
      <c r="F6685" s="1"/>
      <c r="G6685" s="163"/>
      <c r="H6685" s="1"/>
      <c r="I6685" s="3"/>
      <c r="J6685" s="163"/>
    </row>
    <row r="6686" spans="5:10" x14ac:dyDescent="0.3">
      <c r="E6686" s="162"/>
      <c r="F6686" s="1"/>
      <c r="G6686" s="163"/>
      <c r="H6686" s="1"/>
      <c r="I6686" s="3"/>
      <c r="J6686" s="163"/>
    </row>
    <row r="6687" spans="5:10" x14ac:dyDescent="0.3">
      <c r="E6687" s="162"/>
      <c r="F6687" s="1"/>
      <c r="G6687" s="163"/>
      <c r="H6687" s="1"/>
      <c r="I6687" s="3"/>
      <c r="J6687" s="163"/>
    </row>
    <row r="6688" spans="5:10" x14ac:dyDescent="0.3">
      <c r="E6688" s="162"/>
      <c r="F6688" s="1"/>
      <c r="G6688" s="163"/>
      <c r="H6688" s="1"/>
      <c r="I6688" s="3"/>
      <c r="J6688" s="163"/>
    </row>
    <row r="6689" spans="5:10" x14ac:dyDescent="0.3">
      <c r="E6689" s="162"/>
      <c r="F6689" s="1"/>
      <c r="G6689" s="163"/>
      <c r="H6689" s="1"/>
      <c r="I6689" s="3"/>
      <c r="J6689" s="163"/>
    </row>
    <row r="6690" spans="5:10" x14ac:dyDescent="0.3">
      <c r="E6690" s="162"/>
      <c r="F6690" s="1"/>
      <c r="G6690" s="163"/>
      <c r="H6690" s="1"/>
      <c r="I6690" s="3"/>
      <c r="J6690" s="163"/>
    </row>
    <row r="6691" spans="5:10" x14ac:dyDescent="0.3">
      <c r="E6691" s="162"/>
      <c r="F6691" s="1"/>
      <c r="G6691" s="163"/>
      <c r="H6691" s="1"/>
      <c r="I6691" s="3"/>
      <c r="J6691" s="163"/>
    </row>
    <row r="6692" spans="5:10" x14ac:dyDescent="0.3">
      <c r="E6692" s="162"/>
      <c r="F6692" s="1"/>
      <c r="G6692" s="163"/>
      <c r="H6692" s="1"/>
      <c r="I6692" s="3"/>
      <c r="J6692" s="163"/>
    </row>
    <row r="6693" spans="5:10" x14ac:dyDescent="0.3">
      <c r="E6693" s="162"/>
      <c r="F6693" s="1"/>
      <c r="G6693" s="163"/>
      <c r="H6693" s="1"/>
      <c r="I6693" s="3"/>
      <c r="J6693" s="163"/>
    </row>
    <row r="6694" spans="5:10" x14ac:dyDescent="0.3">
      <c r="E6694" s="162"/>
      <c r="F6694" s="1"/>
      <c r="G6694" s="163"/>
      <c r="H6694" s="1"/>
      <c r="I6694" s="3"/>
      <c r="J6694" s="163"/>
    </row>
    <row r="6695" spans="5:10" x14ac:dyDescent="0.3">
      <c r="E6695" s="162"/>
      <c r="F6695" s="1"/>
      <c r="G6695" s="163"/>
      <c r="H6695" s="1"/>
      <c r="I6695" s="3"/>
      <c r="J6695" s="163"/>
    </row>
    <row r="6696" spans="5:10" x14ac:dyDescent="0.3">
      <c r="E6696" s="162"/>
      <c r="F6696" s="1"/>
      <c r="G6696" s="163"/>
      <c r="H6696" s="1"/>
      <c r="I6696" s="3"/>
      <c r="J6696" s="163"/>
    </row>
    <row r="6697" spans="5:10" x14ac:dyDescent="0.3">
      <c r="E6697" s="162"/>
      <c r="F6697" s="1"/>
      <c r="G6697" s="163"/>
      <c r="H6697" s="1"/>
      <c r="I6697" s="3"/>
      <c r="J6697" s="163"/>
    </row>
    <row r="6698" spans="5:10" x14ac:dyDescent="0.3">
      <c r="E6698" s="162"/>
      <c r="F6698" s="1"/>
      <c r="G6698" s="163"/>
      <c r="H6698" s="1"/>
      <c r="I6698" s="3"/>
      <c r="J6698" s="163"/>
    </row>
    <row r="6699" spans="5:10" x14ac:dyDescent="0.3">
      <c r="E6699" s="162"/>
      <c r="F6699" s="1"/>
      <c r="G6699" s="163"/>
      <c r="H6699" s="1"/>
      <c r="I6699" s="3"/>
      <c r="J6699" s="163"/>
    </row>
    <row r="6700" spans="5:10" x14ac:dyDescent="0.3">
      <c r="E6700" s="162"/>
      <c r="F6700" s="1"/>
      <c r="G6700" s="163"/>
      <c r="H6700" s="1"/>
      <c r="I6700" s="3"/>
      <c r="J6700" s="163"/>
    </row>
    <row r="6701" spans="5:10" x14ac:dyDescent="0.3">
      <c r="E6701" s="162"/>
      <c r="F6701" s="1"/>
      <c r="G6701" s="163"/>
      <c r="H6701" s="1"/>
      <c r="I6701" s="3"/>
      <c r="J6701" s="163"/>
    </row>
    <row r="6702" spans="5:10" x14ac:dyDescent="0.3">
      <c r="E6702" s="162"/>
      <c r="F6702" s="1"/>
      <c r="G6702" s="163"/>
      <c r="H6702" s="1"/>
      <c r="I6702" s="3"/>
      <c r="J6702" s="163"/>
    </row>
    <row r="6703" spans="5:10" x14ac:dyDescent="0.3">
      <c r="E6703" s="162"/>
      <c r="F6703" s="1"/>
      <c r="G6703" s="163"/>
      <c r="H6703" s="1"/>
      <c r="I6703" s="3"/>
      <c r="J6703" s="163"/>
    </row>
    <row r="6704" spans="5:10" x14ac:dyDescent="0.3">
      <c r="E6704" s="162"/>
      <c r="F6704" s="1"/>
      <c r="G6704" s="163"/>
      <c r="H6704" s="1"/>
      <c r="I6704" s="3"/>
      <c r="J6704" s="163"/>
    </row>
    <row r="6705" spans="5:10" x14ac:dyDescent="0.3">
      <c r="E6705" s="162"/>
      <c r="F6705" s="1"/>
      <c r="G6705" s="163"/>
      <c r="H6705" s="1"/>
      <c r="I6705" s="3"/>
      <c r="J6705" s="163"/>
    </row>
    <row r="6706" spans="5:10" x14ac:dyDescent="0.3">
      <c r="E6706" s="162"/>
      <c r="F6706" s="1"/>
      <c r="G6706" s="163"/>
      <c r="H6706" s="1"/>
      <c r="I6706" s="3"/>
      <c r="J6706" s="163"/>
    </row>
    <row r="6707" spans="5:10" x14ac:dyDescent="0.3">
      <c r="E6707" s="162"/>
      <c r="F6707" s="1"/>
      <c r="G6707" s="163"/>
      <c r="H6707" s="1"/>
      <c r="I6707" s="3"/>
      <c r="J6707" s="163"/>
    </row>
    <row r="6708" spans="5:10" x14ac:dyDescent="0.3">
      <c r="E6708" s="162"/>
      <c r="F6708" s="1"/>
      <c r="G6708" s="163"/>
      <c r="H6708" s="1"/>
      <c r="I6708" s="3"/>
      <c r="J6708" s="163"/>
    </row>
    <row r="6709" spans="5:10" x14ac:dyDescent="0.3">
      <c r="E6709" s="162"/>
      <c r="F6709" s="1"/>
      <c r="G6709" s="163"/>
      <c r="H6709" s="1"/>
      <c r="I6709" s="3"/>
      <c r="J6709" s="163"/>
    </row>
    <row r="6710" spans="5:10" x14ac:dyDescent="0.3">
      <c r="E6710" s="162"/>
      <c r="F6710" s="1"/>
      <c r="G6710" s="163"/>
      <c r="H6710" s="1"/>
      <c r="I6710" s="3"/>
      <c r="J6710" s="163"/>
    </row>
    <row r="6711" spans="5:10" x14ac:dyDescent="0.3">
      <c r="E6711" s="162"/>
      <c r="F6711" s="1"/>
      <c r="G6711" s="163"/>
      <c r="H6711" s="1"/>
      <c r="I6711" s="3"/>
      <c r="J6711" s="163"/>
    </row>
    <row r="6712" spans="5:10" x14ac:dyDescent="0.3">
      <c r="E6712" s="162"/>
      <c r="F6712" s="1"/>
      <c r="G6712" s="163"/>
      <c r="H6712" s="1"/>
      <c r="I6712" s="3"/>
      <c r="J6712" s="163"/>
    </row>
    <row r="6713" spans="5:10" x14ac:dyDescent="0.3">
      <c r="E6713" s="162"/>
      <c r="F6713" s="1"/>
      <c r="G6713" s="163"/>
      <c r="H6713" s="1"/>
      <c r="I6713" s="3"/>
      <c r="J6713" s="163"/>
    </row>
    <row r="6714" spans="5:10" x14ac:dyDescent="0.3">
      <c r="E6714" s="162"/>
      <c r="F6714" s="1"/>
      <c r="G6714" s="163"/>
      <c r="H6714" s="1"/>
      <c r="I6714" s="3"/>
      <c r="J6714" s="163"/>
    </row>
    <row r="6715" spans="5:10" x14ac:dyDescent="0.3">
      <c r="E6715" s="162"/>
      <c r="F6715" s="1"/>
      <c r="G6715" s="163"/>
      <c r="H6715" s="1"/>
      <c r="I6715" s="3"/>
      <c r="J6715" s="163"/>
    </row>
    <row r="6716" spans="5:10" x14ac:dyDescent="0.3">
      <c r="E6716" s="162"/>
      <c r="F6716" s="1"/>
      <c r="G6716" s="163"/>
      <c r="H6716" s="1"/>
      <c r="I6716" s="3"/>
      <c r="J6716" s="163"/>
    </row>
    <row r="6717" spans="5:10" x14ac:dyDescent="0.3">
      <c r="E6717" s="162"/>
      <c r="F6717" s="1"/>
      <c r="G6717" s="163"/>
      <c r="H6717" s="1"/>
      <c r="I6717" s="3"/>
      <c r="J6717" s="163"/>
    </row>
    <row r="6718" spans="5:10" x14ac:dyDescent="0.3">
      <c r="E6718" s="162"/>
      <c r="F6718" s="1"/>
      <c r="G6718" s="163"/>
      <c r="H6718" s="1"/>
      <c r="I6718" s="3"/>
      <c r="J6718" s="163"/>
    </row>
    <row r="6719" spans="5:10" x14ac:dyDescent="0.3">
      <c r="E6719" s="162"/>
      <c r="F6719" s="1"/>
      <c r="G6719" s="163"/>
      <c r="H6719" s="1"/>
      <c r="I6719" s="3"/>
      <c r="J6719" s="163"/>
    </row>
    <row r="6720" spans="5:10" x14ac:dyDescent="0.3">
      <c r="E6720" s="162"/>
      <c r="F6720" s="1"/>
      <c r="G6720" s="163"/>
      <c r="H6720" s="1"/>
      <c r="I6720" s="3"/>
      <c r="J6720" s="163"/>
    </row>
    <row r="6721" spans="5:10" x14ac:dyDescent="0.3">
      <c r="E6721" s="162"/>
      <c r="F6721" s="1"/>
      <c r="G6721" s="163"/>
      <c r="H6721" s="1"/>
      <c r="I6721" s="3"/>
      <c r="J6721" s="163"/>
    </row>
    <row r="6722" spans="5:10" x14ac:dyDescent="0.3">
      <c r="E6722" s="162"/>
      <c r="F6722" s="1"/>
      <c r="G6722" s="163"/>
      <c r="H6722" s="1"/>
      <c r="I6722" s="3"/>
      <c r="J6722" s="163"/>
    </row>
    <row r="6723" spans="5:10" x14ac:dyDescent="0.3">
      <c r="E6723" s="162"/>
      <c r="F6723" s="1"/>
      <c r="G6723" s="163"/>
      <c r="H6723" s="1"/>
      <c r="I6723" s="3"/>
      <c r="J6723" s="163"/>
    </row>
    <row r="6724" spans="5:10" x14ac:dyDescent="0.3">
      <c r="E6724" s="162"/>
      <c r="F6724" s="1"/>
      <c r="G6724" s="163"/>
      <c r="H6724" s="1"/>
      <c r="I6724" s="3"/>
      <c r="J6724" s="163"/>
    </row>
    <row r="6725" spans="5:10" x14ac:dyDescent="0.3">
      <c r="E6725" s="162"/>
      <c r="F6725" s="1"/>
      <c r="G6725" s="163"/>
      <c r="H6725" s="1"/>
      <c r="I6725" s="3"/>
      <c r="J6725" s="163"/>
    </row>
    <row r="6726" spans="5:10" x14ac:dyDescent="0.3">
      <c r="E6726" s="162"/>
      <c r="F6726" s="1"/>
      <c r="G6726" s="163"/>
      <c r="H6726" s="1"/>
      <c r="I6726" s="3"/>
      <c r="J6726" s="163"/>
    </row>
    <row r="6727" spans="5:10" x14ac:dyDescent="0.3">
      <c r="E6727" s="162"/>
      <c r="F6727" s="1"/>
      <c r="G6727" s="163"/>
      <c r="H6727" s="1"/>
      <c r="I6727" s="3"/>
      <c r="J6727" s="163"/>
    </row>
    <row r="6728" spans="5:10" x14ac:dyDescent="0.3">
      <c r="E6728" s="162"/>
      <c r="F6728" s="1"/>
      <c r="G6728" s="163"/>
      <c r="H6728" s="1"/>
      <c r="I6728" s="3"/>
      <c r="J6728" s="163"/>
    </row>
    <row r="6729" spans="5:10" x14ac:dyDescent="0.3">
      <c r="E6729" s="162"/>
      <c r="F6729" s="1"/>
      <c r="G6729" s="163"/>
      <c r="H6729" s="1"/>
      <c r="I6729" s="3"/>
      <c r="J6729" s="163"/>
    </row>
    <row r="6730" spans="5:10" x14ac:dyDescent="0.3">
      <c r="E6730" s="162"/>
      <c r="F6730" s="1"/>
      <c r="G6730" s="163"/>
      <c r="H6730" s="1"/>
      <c r="I6730" s="3"/>
      <c r="J6730" s="163"/>
    </row>
    <row r="6731" spans="5:10" x14ac:dyDescent="0.3">
      <c r="E6731" s="162"/>
      <c r="F6731" s="1"/>
      <c r="G6731" s="163"/>
      <c r="H6731" s="1"/>
      <c r="I6731" s="3"/>
      <c r="J6731" s="163"/>
    </row>
    <row r="6732" spans="5:10" x14ac:dyDescent="0.3">
      <c r="E6732" s="162"/>
      <c r="F6732" s="1"/>
      <c r="G6732" s="163"/>
      <c r="H6732" s="1"/>
      <c r="I6732" s="3"/>
      <c r="J6732" s="163"/>
    </row>
    <row r="6733" spans="5:10" x14ac:dyDescent="0.3">
      <c r="E6733" s="162"/>
      <c r="F6733" s="1"/>
      <c r="G6733" s="163"/>
      <c r="H6733" s="1"/>
      <c r="I6733" s="3"/>
      <c r="J6733" s="163"/>
    </row>
    <row r="6734" spans="5:10" x14ac:dyDescent="0.3">
      <c r="E6734" s="162"/>
      <c r="F6734" s="1"/>
      <c r="G6734" s="163"/>
      <c r="H6734" s="1"/>
      <c r="I6734" s="3"/>
      <c r="J6734" s="163"/>
    </row>
    <row r="6735" spans="5:10" x14ac:dyDescent="0.3">
      <c r="E6735" s="162"/>
      <c r="F6735" s="1"/>
      <c r="G6735" s="163"/>
      <c r="H6735" s="1"/>
      <c r="I6735" s="3"/>
      <c r="J6735" s="163"/>
    </row>
    <row r="6736" spans="5:10" x14ac:dyDescent="0.3">
      <c r="E6736" s="162"/>
      <c r="F6736" s="1"/>
      <c r="G6736" s="163"/>
      <c r="H6736" s="1"/>
      <c r="I6736" s="3"/>
      <c r="J6736" s="163"/>
    </row>
    <row r="6737" spans="5:10" x14ac:dyDescent="0.3">
      <c r="E6737" s="162"/>
      <c r="F6737" s="1"/>
      <c r="G6737" s="163"/>
      <c r="H6737" s="1"/>
      <c r="I6737" s="3"/>
      <c r="J6737" s="163"/>
    </row>
    <row r="6738" spans="5:10" x14ac:dyDescent="0.3">
      <c r="E6738" s="162"/>
      <c r="F6738" s="1"/>
      <c r="G6738" s="163"/>
      <c r="H6738" s="1"/>
      <c r="I6738" s="3"/>
      <c r="J6738" s="163"/>
    </row>
    <row r="6739" spans="5:10" x14ac:dyDescent="0.3">
      <c r="E6739" s="162"/>
      <c r="F6739" s="1"/>
      <c r="G6739" s="163"/>
      <c r="H6739" s="1"/>
      <c r="I6739" s="3"/>
      <c r="J6739" s="163"/>
    </row>
    <row r="6740" spans="5:10" x14ac:dyDescent="0.3">
      <c r="E6740" s="162"/>
      <c r="F6740" s="1"/>
      <c r="G6740" s="163"/>
      <c r="H6740" s="1"/>
      <c r="I6740" s="3"/>
      <c r="J6740" s="163"/>
    </row>
    <row r="6741" spans="5:10" x14ac:dyDescent="0.3">
      <c r="E6741" s="162"/>
      <c r="F6741" s="1"/>
      <c r="G6741" s="163"/>
      <c r="H6741" s="1"/>
      <c r="I6741" s="3"/>
      <c r="J6741" s="163"/>
    </row>
    <row r="6742" spans="5:10" x14ac:dyDescent="0.3">
      <c r="E6742" s="162"/>
      <c r="F6742" s="1"/>
      <c r="G6742" s="163"/>
      <c r="H6742" s="1"/>
      <c r="I6742" s="3"/>
      <c r="J6742" s="163"/>
    </row>
    <row r="6743" spans="5:10" x14ac:dyDescent="0.3">
      <c r="E6743" s="162"/>
      <c r="F6743" s="1"/>
      <c r="G6743" s="163"/>
      <c r="H6743" s="1"/>
      <c r="I6743" s="3"/>
      <c r="J6743" s="163"/>
    </row>
    <row r="6744" spans="5:10" x14ac:dyDescent="0.3">
      <c r="E6744" s="162"/>
      <c r="F6744" s="1"/>
      <c r="G6744" s="163"/>
      <c r="H6744" s="1"/>
      <c r="I6744" s="3"/>
      <c r="J6744" s="163"/>
    </row>
    <row r="6745" spans="5:10" x14ac:dyDescent="0.3">
      <c r="E6745" s="162"/>
      <c r="F6745" s="1"/>
      <c r="G6745" s="163"/>
      <c r="H6745" s="1"/>
      <c r="I6745" s="3"/>
      <c r="J6745" s="163"/>
    </row>
    <row r="6746" spans="5:10" x14ac:dyDescent="0.3">
      <c r="E6746" s="162"/>
      <c r="F6746" s="1"/>
      <c r="G6746" s="163"/>
      <c r="H6746" s="1"/>
      <c r="I6746" s="3"/>
      <c r="J6746" s="163"/>
    </row>
    <row r="6747" spans="5:10" x14ac:dyDescent="0.3">
      <c r="E6747" s="162"/>
      <c r="F6747" s="1"/>
      <c r="G6747" s="163"/>
      <c r="H6747" s="1"/>
      <c r="I6747" s="3"/>
      <c r="J6747" s="163"/>
    </row>
    <row r="6748" spans="5:10" x14ac:dyDescent="0.3">
      <c r="E6748" s="162"/>
      <c r="F6748" s="1"/>
      <c r="G6748" s="163"/>
      <c r="H6748" s="1"/>
      <c r="I6748" s="3"/>
      <c r="J6748" s="163"/>
    </row>
    <row r="6749" spans="5:10" x14ac:dyDescent="0.3">
      <c r="E6749" s="162"/>
      <c r="F6749" s="1"/>
      <c r="G6749" s="163"/>
      <c r="H6749" s="1"/>
      <c r="I6749" s="3"/>
      <c r="J6749" s="163"/>
    </row>
    <row r="6750" spans="5:10" x14ac:dyDescent="0.3">
      <c r="E6750" s="162"/>
      <c r="F6750" s="1"/>
      <c r="G6750" s="163"/>
      <c r="H6750" s="1"/>
      <c r="I6750" s="3"/>
      <c r="J6750" s="163"/>
    </row>
    <row r="6751" spans="5:10" x14ac:dyDescent="0.3">
      <c r="E6751" s="162"/>
      <c r="F6751" s="1"/>
      <c r="G6751" s="163"/>
      <c r="H6751" s="1"/>
      <c r="I6751" s="3"/>
      <c r="J6751" s="163"/>
    </row>
    <row r="6752" spans="5:10" x14ac:dyDescent="0.3">
      <c r="E6752" s="162"/>
      <c r="F6752" s="1"/>
      <c r="G6752" s="163"/>
      <c r="H6752" s="1"/>
      <c r="I6752" s="3"/>
      <c r="J6752" s="163"/>
    </row>
    <row r="6753" spans="5:10" x14ac:dyDescent="0.3">
      <c r="E6753" s="162"/>
      <c r="F6753" s="1"/>
      <c r="G6753" s="163"/>
      <c r="H6753" s="1"/>
      <c r="I6753" s="3"/>
      <c r="J6753" s="163"/>
    </row>
    <row r="6754" spans="5:10" x14ac:dyDescent="0.3">
      <c r="E6754" s="162"/>
      <c r="F6754" s="1"/>
      <c r="G6754" s="163"/>
      <c r="H6754" s="1"/>
      <c r="I6754" s="3"/>
      <c r="J6754" s="163"/>
    </row>
    <row r="6755" spans="5:10" x14ac:dyDescent="0.3">
      <c r="E6755" s="162"/>
      <c r="F6755" s="1"/>
      <c r="G6755" s="163"/>
      <c r="H6755" s="1"/>
      <c r="I6755" s="3"/>
      <c r="J6755" s="163"/>
    </row>
    <row r="6756" spans="5:10" x14ac:dyDescent="0.3">
      <c r="E6756" s="162"/>
      <c r="F6756" s="1"/>
      <c r="G6756" s="163"/>
      <c r="H6756" s="1"/>
      <c r="I6756" s="3"/>
      <c r="J6756" s="163"/>
    </row>
    <row r="6757" spans="5:10" x14ac:dyDescent="0.3">
      <c r="E6757" s="162"/>
      <c r="F6757" s="1"/>
      <c r="G6757" s="163"/>
      <c r="H6757" s="1"/>
      <c r="I6757" s="3"/>
      <c r="J6757" s="163"/>
    </row>
    <row r="6758" spans="5:10" x14ac:dyDescent="0.3">
      <c r="E6758" s="162"/>
      <c r="F6758" s="1"/>
      <c r="G6758" s="163"/>
      <c r="H6758" s="1"/>
      <c r="I6758" s="3"/>
      <c r="J6758" s="163"/>
    </row>
    <row r="6759" spans="5:10" x14ac:dyDescent="0.3">
      <c r="E6759" s="162"/>
      <c r="F6759" s="1"/>
      <c r="G6759" s="163"/>
      <c r="H6759" s="1"/>
      <c r="I6759" s="3"/>
      <c r="J6759" s="163"/>
    </row>
    <row r="6760" spans="5:10" x14ac:dyDescent="0.3">
      <c r="E6760" s="162"/>
      <c r="F6760" s="1"/>
      <c r="G6760" s="163"/>
      <c r="H6760" s="1"/>
      <c r="I6760" s="3"/>
      <c r="J6760" s="163"/>
    </row>
    <row r="6761" spans="5:10" x14ac:dyDescent="0.3">
      <c r="E6761" s="162"/>
      <c r="F6761" s="1"/>
      <c r="G6761" s="163"/>
      <c r="H6761" s="1"/>
      <c r="I6761" s="3"/>
      <c r="J6761" s="163"/>
    </row>
    <row r="6762" spans="5:10" x14ac:dyDescent="0.3">
      <c r="E6762" s="162"/>
      <c r="F6762" s="1"/>
      <c r="G6762" s="163"/>
      <c r="H6762" s="1"/>
      <c r="I6762" s="3"/>
      <c r="J6762" s="163"/>
    </row>
    <row r="6763" spans="5:10" x14ac:dyDescent="0.3">
      <c r="E6763" s="162"/>
      <c r="F6763" s="1"/>
      <c r="G6763" s="163"/>
      <c r="H6763" s="1"/>
      <c r="I6763" s="3"/>
      <c r="J6763" s="163"/>
    </row>
    <row r="6764" spans="5:10" x14ac:dyDescent="0.3">
      <c r="E6764" s="162"/>
      <c r="F6764" s="1"/>
      <c r="G6764" s="163"/>
      <c r="H6764" s="1"/>
      <c r="I6764" s="3"/>
      <c r="J6764" s="163"/>
    </row>
    <row r="6765" spans="5:10" x14ac:dyDescent="0.3">
      <c r="E6765" s="162"/>
      <c r="F6765" s="1"/>
      <c r="G6765" s="163"/>
      <c r="H6765" s="1"/>
      <c r="I6765" s="3"/>
      <c r="J6765" s="163"/>
    </row>
    <row r="6766" spans="5:10" x14ac:dyDescent="0.3">
      <c r="E6766" s="162"/>
      <c r="F6766" s="1"/>
      <c r="G6766" s="163"/>
      <c r="H6766" s="1"/>
      <c r="I6766" s="3"/>
      <c r="J6766" s="163"/>
    </row>
    <row r="6767" spans="5:10" x14ac:dyDescent="0.3">
      <c r="E6767" s="162"/>
      <c r="F6767" s="1"/>
      <c r="G6767" s="163"/>
      <c r="H6767" s="1"/>
      <c r="I6767" s="3"/>
      <c r="J6767" s="163"/>
    </row>
    <row r="6768" spans="5:10" x14ac:dyDescent="0.3">
      <c r="E6768" s="162"/>
      <c r="F6768" s="1"/>
      <c r="G6768" s="163"/>
      <c r="H6768" s="1"/>
      <c r="I6768" s="3"/>
      <c r="J6768" s="163"/>
    </row>
    <row r="6769" spans="5:10" x14ac:dyDescent="0.3">
      <c r="E6769" s="162"/>
      <c r="F6769" s="1"/>
      <c r="G6769" s="163"/>
      <c r="H6769" s="1"/>
      <c r="I6769" s="3"/>
      <c r="J6769" s="163"/>
    </row>
    <row r="6770" spans="5:10" x14ac:dyDescent="0.3">
      <c r="E6770" s="162"/>
      <c r="F6770" s="1"/>
      <c r="G6770" s="163"/>
      <c r="H6770" s="1"/>
      <c r="I6770" s="3"/>
      <c r="J6770" s="163"/>
    </row>
    <row r="6771" spans="5:10" x14ac:dyDescent="0.3">
      <c r="E6771" s="162"/>
      <c r="F6771" s="1"/>
      <c r="G6771" s="163"/>
      <c r="H6771" s="1"/>
      <c r="I6771" s="3"/>
      <c r="J6771" s="163"/>
    </row>
    <row r="6772" spans="5:10" x14ac:dyDescent="0.3">
      <c r="E6772" s="162"/>
      <c r="F6772" s="1"/>
      <c r="G6772" s="163"/>
      <c r="H6772" s="1"/>
      <c r="I6772" s="3"/>
      <c r="J6772" s="163"/>
    </row>
    <row r="6773" spans="5:10" x14ac:dyDescent="0.3">
      <c r="E6773" s="162"/>
      <c r="F6773" s="1"/>
      <c r="G6773" s="163"/>
      <c r="H6773" s="1"/>
      <c r="I6773" s="3"/>
      <c r="J6773" s="163"/>
    </row>
    <row r="6774" spans="5:10" x14ac:dyDescent="0.3">
      <c r="E6774" s="162"/>
      <c r="F6774" s="1"/>
      <c r="G6774" s="163"/>
      <c r="H6774" s="1"/>
      <c r="I6774" s="3"/>
      <c r="J6774" s="163"/>
    </row>
    <row r="6775" spans="5:10" x14ac:dyDescent="0.3">
      <c r="E6775" s="162"/>
      <c r="F6775" s="1"/>
      <c r="G6775" s="163"/>
      <c r="H6775" s="1"/>
      <c r="I6775" s="3"/>
      <c r="J6775" s="163"/>
    </row>
    <row r="6776" spans="5:10" x14ac:dyDescent="0.3">
      <c r="E6776" s="162"/>
      <c r="F6776" s="1"/>
      <c r="G6776" s="163"/>
      <c r="H6776" s="1"/>
      <c r="I6776" s="3"/>
      <c r="J6776" s="163"/>
    </row>
    <row r="6777" spans="5:10" x14ac:dyDescent="0.3">
      <c r="E6777" s="162"/>
      <c r="F6777" s="1"/>
      <c r="G6777" s="163"/>
      <c r="H6777" s="1"/>
      <c r="I6777" s="3"/>
      <c r="J6777" s="163"/>
    </row>
    <row r="6778" spans="5:10" x14ac:dyDescent="0.3">
      <c r="E6778" s="162"/>
      <c r="F6778" s="1"/>
      <c r="G6778" s="163"/>
      <c r="H6778" s="1"/>
      <c r="I6778" s="3"/>
      <c r="J6778" s="163"/>
    </row>
    <row r="6779" spans="5:10" x14ac:dyDescent="0.3">
      <c r="E6779" s="162"/>
      <c r="F6779" s="1"/>
      <c r="G6779" s="163"/>
      <c r="H6779" s="1"/>
      <c r="I6779" s="3"/>
      <c r="J6779" s="163"/>
    </row>
    <row r="6780" spans="5:10" x14ac:dyDescent="0.3">
      <c r="E6780" s="162"/>
      <c r="F6780" s="1"/>
      <c r="G6780" s="163"/>
      <c r="H6780" s="1"/>
      <c r="I6780" s="3"/>
      <c r="J6780" s="163"/>
    </row>
    <row r="6781" spans="5:10" x14ac:dyDescent="0.3">
      <c r="E6781" s="162"/>
      <c r="F6781" s="1"/>
      <c r="G6781" s="163"/>
      <c r="H6781" s="1"/>
      <c r="I6781" s="3"/>
      <c r="J6781" s="163"/>
    </row>
    <row r="6782" spans="5:10" x14ac:dyDescent="0.3">
      <c r="E6782" s="162"/>
      <c r="F6782" s="1"/>
      <c r="G6782" s="163"/>
      <c r="H6782" s="1"/>
      <c r="I6782" s="3"/>
      <c r="J6782" s="163"/>
    </row>
    <row r="6783" spans="5:10" x14ac:dyDescent="0.3">
      <c r="E6783" s="162"/>
      <c r="F6783" s="1"/>
      <c r="G6783" s="163"/>
      <c r="H6783" s="1"/>
      <c r="I6783" s="3"/>
      <c r="J6783" s="163"/>
    </row>
    <row r="6784" spans="5:10" x14ac:dyDescent="0.3">
      <c r="E6784" s="162"/>
      <c r="F6784" s="1"/>
      <c r="G6784" s="163"/>
      <c r="H6784" s="1"/>
      <c r="I6784" s="3"/>
      <c r="J6784" s="163"/>
    </row>
    <row r="6785" spans="5:10" x14ac:dyDescent="0.3">
      <c r="E6785" s="162"/>
      <c r="F6785" s="1"/>
      <c r="G6785" s="163"/>
      <c r="H6785" s="1"/>
      <c r="I6785" s="3"/>
      <c r="J6785" s="163"/>
    </row>
    <row r="6786" spans="5:10" x14ac:dyDescent="0.3">
      <c r="E6786" s="162"/>
      <c r="F6786" s="1"/>
      <c r="G6786" s="163"/>
      <c r="H6786" s="1"/>
      <c r="I6786" s="3"/>
      <c r="J6786" s="163"/>
    </row>
    <row r="6787" spans="5:10" x14ac:dyDescent="0.3">
      <c r="E6787" s="162"/>
      <c r="F6787" s="1"/>
      <c r="G6787" s="163"/>
      <c r="H6787" s="1"/>
      <c r="I6787" s="3"/>
      <c r="J6787" s="163"/>
    </row>
    <row r="6788" spans="5:10" x14ac:dyDescent="0.3">
      <c r="E6788" s="162"/>
      <c r="F6788" s="1"/>
      <c r="G6788" s="163"/>
      <c r="H6788" s="1"/>
      <c r="I6788" s="3"/>
      <c r="J6788" s="163"/>
    </row>
    <row r="6789" spans="5:10" x14ac:dyDescent="0.3">
      <c r="E6789" s="162"/>
      <c r="F6789" s="1"/>
      <c r="G6789" s="163"/>
      <c r="H6789" s="1"/>
      <c r="I6789" s="3"/>
      <c r="J6789" s="163"/>
    </row>
    <row r="6790" spans="5:10" x14ac:dyDescent="0.3">
      <c r="E6790" s="162"/>
      <c r="F6790" s="1"/>
      <c r="G6790" s="163"/>
      <c r="H6790" s="1"/>
      <c r="I6790" s="3"/>
      <c r="J6790" s="163"/>
    </row>
    <row r="6791" spans="5:10" x14ac:dyDescent="0.3">
      <c r="E6791" s="162"/>
      <c r="F6791" s="1"/>
      <c r="G6791" s="163"/>
      <c r="H6791" s="1"/>
      <c r="I6791" s="3"/>
      <c r="J6791" s="163"/>
    </row>
    <row r="6792" spans="5:10" x14ac:dyDescent="0.3">
      <c r="E6792" s="162"/>
      <c r="F6792" s="1"/>
      <c r="G6792" s="163"/>
      <c r="H6792" s="1"/>
      <c r="I6792" s="3"/>
      <c r="J6792" s="163"/>
    </row>
    <row r="6793" spans="5:10" x14ac:dyDescent="0.3">
      <c r="E6793" s="162"/>
      <c r="F6793" s="1"/>
      <c r="G6793" s="163"/>
      <c r="H6793" s="1"/>
      <c r="I6793" s="3"/>
      <c r="J6793" s="163"/>
    </row>
    <row r="6794" spans="5:10" x14ac:dyDescent="0.3">
      <c r="E6794" s="162"/>
      <c r="F6794" s="1"/>
      <c r="G6794" s="163"/>
      <c r="H6794" s="1"/>
      <c r="I6794" s="3"/>
      <c r="J6794" s="163"/>
    </row>
    <row r="6795" spans="5:10" x14ac:dyDescent="0.3">
      <c r="E6795" s="162"/>
      <c r="F6795" s="1"/>
      <c r="G6795" s="163"/>
      <c r="H6795" s="1"/>
      <c r="I6795" s="3"/>
      <c r="J6795" s="163"/>
    </row>
    <row r="6796" spans="5:10" x14ac:dyDescent="0.3">
      <c r="E6796" s="162"/>
      <c r="F6796" s="1"/>
      <c r="G6796" s="163"/>
      <c r="H6796" s="1"/>
      <c r="I6796" s="3"/>
      <c r="J6796" s="163"/>
    </row>
    <row r="6797" spans="5:10" x14ac:dyDescent="0.3">
      <c r="E6797" s="162"/>
      <c r="F6797" s="1"/>
      <c r="G6797" s="163"/>
      <c r="H6797" s="1"/>
      <c r="I6797" s="3"/>
      <c r="J6797" s="163"/>
    </row>
    <row r="6798" spans="5:10" x14ac:dyDescent="0.3">
      <c r="E6798" s="162"/>
      <c r="F6798" s="1"/>
      <c r="G6798" s="163"/>
      <c r="H6798" s="1"/>
      <c r="I6798" s="3"/>
      <c r="J6798" s="163"/>
    </row>
    <row r="6799" spans="5:10" x14ac:dyDescent="0.3">
      <c r="E6799" s="162"/>
      <c r="F6799" s="1"/>
      <c r="G6799" s="163"/>
      <c r="H6799" s="1"/>
      <c r="I6799" s="3"/>
      <c r="J6799" s="163"/>
    </row>
    <row r="6800" spans="5:10" x14ac:dyDescent="0.3">
      <c r="E6800" s="162"/>
      <c r="F6800" s="1"/>
      <c r="G6800" s="163"/>
      <c r="H6800" s="1"/>
      <c r="I6800" s="3"/>
      <c r="J6800" s="163"/>
    </row>
    <row r="6801" spans="5:10" x14ac:dyDescent="0.3">
      <c r="E6801" s="162"/>
      <c r="F6801" s="1"/>
      <c r="G6801" s="163"/>
      <c r="H6801" s="1"/>
      <c r="I6801" s="3"/>
      <c r="J6801" s="163"/>
    </row>
    <row r="6802" spans="5:10" x14ac:dyDescent="0.3">
      <c r="E6802" s="162"/>
      <c r="F6802" s="1"/>
      <c r="G6802" s="163"/>
      <c r="H6802" s="1"/>
      <c r="I6802" s="3"/>
      <c r="J6802" s="163"/>
    </row>
    <row r="6803" spans="5:10" x14ac:dyDescent="0.3">
      <c r="E6803" s="162"/>
      <c r="F6803" s="1"/>
      <c r="G6803" s="163"/>
      <c r="H6803" s="1"/>
      <c r="I6803" s="3"/>
      <c r="J6803" s="163"/>
    </row>
    <row r="6804" spans="5:10" x14ac:dyDescent="0.3">
      <c r="E6804" s="162"/>
      <c r="F6804" s="1"/>
      <c r="G6804" s="163"/>
      <c r="H6804" s="1"/>
      <c r="I6804" s="3"/>
      <c r="J6804" s="163"/>
    </row>
    <row r="6805" spans="5:10" x14ac:dyDescent="0.3">
      <c r="E6805" s="162"/>
      <c r="F6805" s="1"/>
      <c r="G6805" s="163"/>
      <c r="H6805" s="1"/>
      <c r="I6805" s="3"/>
      <c r="J6805" s="163"/>
    </row>
    <row r="6806" spans="5:10" x14ac:dyDescent="0.3">
      <c r="E6806" s="162"/>
      <c r="F6806" s="1"/>
      <c r="G6806" s="163"/>
      <c r="H6806" s="1"/>
      <c r="I6806" s="3"/>
      <c r="J6806" s="163"/>
    </row>
    <row r="6807" spans="5:10" x14ac:dyDescent="0.3">
      <c r="E6807" s="162"/>
      <c r="F6807" s="1"/>
      <c r="G6807" s="163"/>
      <c r="H6807" s="1"/>
      <c r="I6807" s="3"/>
      <c r="J6807" s="163"/>
    </row>
    <row r="6808" spans="5:10" x14ac:dyDescent="0.3">
      <c r="E6808" s="162"/>
      <c r="F6808" s="1"/>
      <c r="G6808" s="163"/>
      <c r="H6808" s="1"/>
      <c r="I6808" s="3"/>
      <c r="J6808" s="163"/>
    </row>
    <row r="6809" spans="5:10" x14ac:dyDescent="0.3">
      <c r="E6809" s="162"/>
      <c r="F6809" s="1"/>
      <c r="G6809" s="163"/>
      <c r="H6809" s="1"/>
      <c r="I6809" s="3"/>
      <c r="J6809" s="163"/>
    </row>
    <row r="6810" spans="5:10" x14ac:dyDescent="0.3">
      <c r="E6810" s="162"/>
      <c r="F6810" s="1"/>
      <c r="G6810" s="163"/>
      <c r="H6810" s="1"/>
      <c r="I6810" s="3"/>
      <c r="J6810" s="163"/>
    </row>
    <row r="6811" spans="5:10" x14ac:dyDescent="0.3">
      <c r="E6811" s="162"/>
      <c r="F6811" s="1"/>
      <c r="G6811" s="163"/>
      <c r="H6811" s="1"/>
      <c r="I6811" s="3"/>
      <c r="J6811" s="163"/>
    </row>
    <row r="6812" spans="5:10" x14ac:dyDescent="0.3">
      <c r="E6812" s="162"/>
      <c r="F6812" s="1"/>
      <c r="G6812" s="163"/>
      <c r="H6812" s="1"/>
      <c r="I6812" s="3"/>
      <c r="J6812" s="163"/>
    </row>
    <row r="6813" spans="5:10" x14ac:dyDescent="0.3">
      <c r="E6813" s="162"/>
      <c r="F6813" s="1"/>
      <c r="G6813" s="163"/>
      <c r="H6813" s="1"/>
      <c r="I6813" s="3"/>
      <c r="J6813" s="163"/>
    </row>
    <row r="6814" spans="5:10" x14ac:dyDescent="0.3">
      <c r="E6814" s="162"/>
      <c r="F6814" s="1"/>
      <c r="G6814" s="163"/>
      <c r="H6814" s="1"/>
      <c r="I6814" s="3"/>
      <c r="J6814" s="163"/>
    </row>
    <row r="6815" spans="5:10" x14ac:dyDescent="0.3">
      <c r="E6815" s="162"/>
      <c r="F6815" s="1"/>
      <c r="G6815" s="163"/>
      <c r="H6815" s="1"/>
      <c r="I6815" s="3"/>
      <c r="J6815" s="163"/>
    </row>
    <row r="6816" spans="5:10" x14ac:dyDescent="0.3">
      <c r="E6816" s="162"/>
      <c r="F6816" s="1"/>
      <c r="G6816" s="163"/>
      <c r="H6816" s="1"/>
      <c r="I6816" s="3"/>
      <c r="J6816" s="163"/>
    </row>
    <row r="6817" spans="5:10" x14ac:dyDescent="0.3">
      <c r="E6817" s="162"/>
      <c r="F6817" s="1"/>
      <c r="G6817" s="163"/>
      <c r="H6817" s="1"/>
      <c r="I6817" s="3"/>
      <c r="J6817" s="163"/>
    </row>
    <row r="6818" spans="5:10" x14ac:dyDescent="0.3">
      <c r="E6818" s="162"/>
      <c r="F6818" s="1"/>
      <c r="G6818" s="163"/>
      <c r="H6818" s="1"/>
      <c r="I6818" s="3"/>
      <c r="J6818" s="163"/>
    </row>
    <row r="6819" spans="5:10" x14ac:dyDescent="0.3">
      <c r="E6819" s="162"/>
      <c r="F6819" s="1"/>
      <c r="G6819" s="163"/>
      <c r="H6819" s="1"/>
      <c r="I6819" s="3"/>
      <c r="J6819" s="163"/>
    </row>
    <row r="6820" spans="5:10" x14ac:dyDescent="0.3">
      <c r="E6820" s="162"/>
      <c r="F6820" s="1"/>
      <c r="G6820" s="163"/>
      <c r="H6820" s="1"/>
      <c r="I6820" s="3"/>
      <c r="J6820" s="163"/>
    </row>
    <row r="6821" spans="5:10" x14ac:dyDescent="0.3">
      <c r="E6821" s="162"/>
      <c r="F6821" s="1"/>
      <c r="G6821" s="163"/>
      <c r="H6821" s="1"/>
      <c r="I6821" s="3"/>
      <c r="J6821" s="163"/>
    </row>
    <row r="6822" spans="5:10" x14ac:dyDescent="0.3">
      <c r="E6822" s="162"/>
      <c r="F6822" s="1"/>
      <c r="G6822" s="163"/>
      <c r="H6822" s="1"/>
      <c r="I6822" s="3"/>
      <c r="J6822" s="163"/>
    </row>
    <row r="6823" spans="5:10" x14ac:dyDescent="0.3">
      <c r="E6823" s="162"/>
      <c r="F6823" s="1"/>
      <c r="G6823" s="163"/>
      <c r="H6823" s="1"/>
      <c r="I6823" s="3"/>
      <c r="J6823" s="163"/>
    </row>
    <row r="6824" spans="5:10" x14ac:dyDescent="0.3">
      <c r="E6824" s="162"/>
      <c r="F6824" s="1"/>
      <c r="G6824" s="163"/>
      <c r="H6824" s="1"/>
      <c r="I6824" s="3"/>
      <c r="J6824" s="163"/>
    </row>
    <row r="6825" spans="5:10" x14ac:dyDescent="0.3">
      <c r="E6825" s="162"/>
      <c r="F6825" s="1"/>
      <c r="G6825" s="163"/>
      <c r="H6825" s="1"/>
      <c r="I6825" s="3"/>
      <c r="J6825" s="163"/>
    </row>
    <row r="6826" spans="5:10" x14ac:dyDescent="0.3">
      <c r="E6826" s="162"/>
      <c r="F6826" s="1"/>
      <c r="G6826" s="163"/>
      <c r="H6826" s="1"/>
      <c r="I6826" s="3"/>
      <c r="J6826" s="163"/>
    </row>
    <row r="6827" spans="5:10" x14ac:dyDescent="0.3">
      <c r="E6827" s="162"/>
      <c r="F6827" s="1"/>
      <c r="G6827" s="163"/>
      <c r="H6827" s="1"/>
      <c r="I6827" s="3"/>
      <c r="J6827" s="163"/>
    </row>
    <row r="6828" spans="5:10" x14ac:dyDescent="0.3">
      <c r="E6828" s="162"/>
      <c r="F6828" s="1"/>
      <c r="G6828" s="163"/>
      <c r="H6828" s="1"/>
      <c r="I6828" s="3"/>
      <c r="J6828" s="163"/>
    </row>
    <row r="6829" spans="5:10" x14ac:dyDescent="0.3">
      <c r="E6829" s="162"/>
      <c r="F6829" s="1"/>
      <c r="G6829" s="163"/>
      <c r="H6829" s="1"/>
      <c r="I6829" s="3"/>
      <c r="J6829" s="163"/>
    </row>
    <row r="6830" spans="5:10" x14ac:dyDescent="0.3">
      <c r="E6830" s="162"/>
      <c r="F6830" s="1"/>
      <c r="G6830" s="163"/>
      <c r="H6830" s="1"/>
      <c r="I6830" s="3"/>
      <c r="J6830" s="163"/>
    </row>
    <row r="6831" spans="5:10" x14ac:dyDescent="0.3">
      <c r="E6831" s="162"/>
      <c r="F6831" s="1"/>
      <c r="G6831" s="163"/>
      <c r="H6831" s="1"/>
      <c r="I6831" s="3"/>
      <c r="J6831" s="163"/>
    </row>
    <row r="6832" spans="5:10" x14ac:dyDescent="0.3">
      <c r="E6832" s="162"/>
      <c r="F6832" s="1"/>
      <c r="G6832" s="163"/>
      <c r="H6832" s="1"/>
      <c r="I6832" s="3"/>
      <c r="J6832" s="163"/>
    </row>
    <row r="6833" spans="5:10" x14ac:dyDescent="0.3">
      <c r="E6833" s="162"/>
      <c r="F6833" s="1"/>
      <c r="G6833" s="163"/>
      <c r="H6833" s="1"/>
      <c r="I6833" s="3"/>
      <c r="J6833" s="163"/>
    </row>
    <row r="6834" spans="5:10" x14ac:dyDescent="0.3">
      <c r="E6834" s="162"/>
      <c r="F6834" s="1"/>
      <c r="G6834" s="163"/>
      <c r="H6834" s="1"/>
      <c r="I6834" s="3"/>
      <c r="J6834" s="163"/>
    </row>
    <row r="6835" spans="5:10" x14ac:dyDescent="0.3">
      <c r="E6835" s="162"/>
      <c r="F6835" s="1"/>
      <c r="G6835" s="163"/>
      <c r="H6835" s="1"/>
      <c r="I6835" s="3"/>
      <c r="J6835" s="163"/>
    </row>
    <row r="6836" spans="5:10" x14ac:dyDescent="0.3">
      <c r="E6836" s="162"/>
      <c r="F6836" s="1"/>
      <c r="G6836" s="163"/>
      <c r="H6836" s="1"/>
      <c r="I6836" s="3"/>
      <c r="J6836" s="163"/>
    </row>
    <row r="6837" spans="5:10" x14ac:dyDescent="0.3">
      <c r="E6837" s="162"/>
      <c r="F6837" s="1"/>
      <c r="G6837" s="163"/>
      <c r="H6837" s="1"/>
      <c r="I6837" s="3"/>
      <c r="J6837" s="163"/>
    </row>
    <row r="6838" spans="5:10" x14ac:dyDescent="0.3">
      <c r="E6838" s="162"/>
      <c r="F6838" s="1"/>
      <c r="G6838" s="163"/>
      <c r="H6838" s="1"/>
      <c r="I6838" s="3"/>
      <c r="J6838" s="163"/>
    </row>
    <row r="6839" spans="5:10" x14ac:dyDescent="0.3">
      <c r="E6839" s="162"/>
      <c r="F6839" s="1"/>
      <c r="G6839" s="163"/>
      <c r="H6839" s="1"/>
      <c r="I6839" s="3"/>
      <c r="J6839" s="163"/>
    </row>
    <row r="6840" spans="5:10" x14ac:dyDescent="0.3">
      <c r="E6840" s="162"/>
      <c r="F6840" s="1"/>
      <c r="G6840" s="163"/>
      <c r="H6840" s="1"/>
      <c r="I6840" s="3"/>
      <c r="J6840" s="163"/>
    </row>
    <row r="6841" spans="5:10" x14ac:dyDescent="0.3">
      <c r="E6841" s="162"/>
      <c r="F6841" s="1"/>
      <c r="G6841" s="163"/>
      <c r="H6841" s="1"/>
      <c r="I6841" s="3"/>
      <c r="J6841" s="163"/>
    </row>
    <row r="6842" spans="5:10" x14ac:dyDescent="0.3">
      <c r="E6842" s="162"/>
      <c r="F6842" s="1"/>
      <c r="G6842" s="163"/>
      <c r="H6842" s="1"/>
      <c r="I6842" s="3"/>
      <c r="J6842" s="163"/>
    </row>
    <row r="6843" spans="5:10" x14ac:dyDescent="0.3">
      <c r="E6843" s="162"/>
      <c r="F6843" s="1"/>
      <c r="G6843" s="163"/>
      <c r="H6843" s="1"/>
      <c r="I6843" s="3"/>
      <c r="J6843" s="163"/>
    </row>
    <row r="6844" spans="5:10" x14ac:dyDescent="0.3">
      <c r="E6844" s="162"/>
      <c r="F6844" s="1"/>
      <c r="G6844" s="163"/>
      <c r="H6844" s="1"/>
      <c r="I6844" s="3"/>
      <c r="J6844" s="163"/>
    </row>
    <row r="6845" spans="5:10" x14ac:dyDescent="0.3">
      <c r="E6845" s="162"/>
      <c r="F6845" s="1"/>
      <c r="G6845" s="163"/>
      <c r="H6845" s="1"/>
      <c r="I6845" s="3"/>
      <c r="J6845" s="163"/>
    </row>
    <row r="6846" spans="5:10" x14ac:dyDescent="0.3">
      <c r="E6846" s="162"/>
      <c r="F6846" s="1"/>
      <c r="G6846" s="163"/>
      <c r="H6846" s="1"/>
      <c r="I6846" s="3"/>
      <c r="J6846" s="163"/>
    </row>
    <row r="6847" spans="5:10" x14ac:dyDescent="0.3">
      <c r="E6847" s="162"/>
      <c r="F6847" s="1"/>
      <c r="G6847" s="163"/>
      <c r="H6847" s="1"/>
      <c r="I6847" s="3"/>
      <c r="J6847" s="163"/>
    </row>
    <row r="6848" spans="5:10" x14ac:dyDescent="0.3">
      <c r="E6848" s="162"/>
      <c r="F6848" s="1"/>
      <c r="G6848" s="163"/>
      <c r="H6848" s="1"/>
      <c r="I6848" s="3"/>
      <c r="J6848" s="163"/>
    </row>
    <row r="6849" spans="5:10" x14ac:dyDescent="0.3">
      <c r="E6849" s="162"/>
      <c r="F6849" s="1"/>
      <c r="G6849" s="163"/>
      <c r="H6849" s="1"/>
      <c r="I6849" s="3"/>
      <c r="J6849" s="163"/>
    </row>
    <row r="6850" spans="5:10" x14ac:dyDescent="0.3">
      <c r="E6850" s="162"/>
      <c r="F6850" s="1"/>
      <c r="G6850" s="163"/>
      <c r="H6850" s="1"/>
      <c r="I6850" s="3"/>
      <c r="J6850" s="163"/>
    </row>
    <row r="6851" spans="5:10" x14ac:dyDescent="0.3">
      <c r="E6851" s="162"/>
      <c r="F6851" s="1"/>
      <c r="G6851" s="163"/>
      <c r="H6851" s="1"/>
      <c r="I6851" s="3"/>
      <c r="J6851" s="163"/>
    </row>
    <row r="6852" spans="5:10" x14ac:dyDescent="0.3">
      <c r="E6852" s="162"/>
      <c r="F6852" s="1"/>
      <c r="G6852" s="163"/>
      <c r="H6852" s="1"/>
      <c r="I6852" s="3"/>
      <c r="J6852" s="163"/>
    </row>
    <row r="6853" spans="5:10" x14ac:dyDescent="0.3">
      <c r="E6853" s="162"/>
      <c r="F6853" s="1"/>
      <c r="G6853" s="163"/>
      <c r="H6853" s="1"/>
      <c r="I6853" s="3"/>
      <c r="J6853" s="163"/>
    </row>
    <row r="6854" spans="5:10" x14ac:dyDescent="0.3">
      <c r="E6854" s="162"/>
      <c r="F6854" s="1"/>
      <c r="G6854" s="163"/>
      <c r="H6854" s="1"/>
      <c r="I6854" s="3"/>
      <c r="J6854" s="163"/>
    </row>
    <row r="6855" spans="5:10" x14ac:dyDescent="0.3">
      <c r="E6855" s="162"/>
      <c r="F6855" s="1"/>
      <c r="G6855" s="163"/>
      <c r="H6855" s="1"/>
      <c r="I6855" s="3"/>
      <c r="J6855" s="163"/>
    </row>
    <row r="6856" spans="5:10" x14ac:dyDescent="0.3">
      <c r="E6856" s="162"/>
      <c r="F6856" s="1"/>
      <c r="G6856" s="163"/>
      <c r="H6856" s="1"/>
      <c r="I6856" s="3"/>
      <c r="J6856" s="163"/>
    </row>
    <row r="6857" spans="5:10" x14ac:dyDescent="0.3">
      <c r="E6857" s="162"/>
      <c r="F6857" s="1"/>
      <c r="G6857" s="163"/>
      <c r="H6857" s="1"/>
      <c r="I6857" s="3"/>
      <c r="J6857" s="163"/>
    </row>
    <row r="6858" spans="5:10" x14ac:dyDescent="0.3">
      <c r="E6858" s="162"/>
      <c r="F6858" s="1"/>
      <c r="G6858" s="163"/>
      <c r="H6858" s="1"/>
      <c r="I6858" s="3"/>
      <c r="J6858" s="163"/>
    </row>
    <row r="6859" spans="5:10" x14ac:dyDescent="0.3">
      <c r="E6859" s="162"/>
      <c r="F6859" s="1"/>
      <c r="G6859" s="163"/>
      <c r="H6859" s="1"/>
      <c r="I6859" s="3"/>
      <c r="J6859" s="163"/>
    </row>
    <row r="6860" spans="5:10" x14ac:dyDescent="0.3">
      <c r="E6860" s="162"/>
      <c r="F6860" s="1"/>
      <c r="G6860" s="163"/>
      <c r="H6860" s="1"/>
      <c r="I6860" s="3"/>
      <c r="J6860" s="163"/>
    </row>
    <row r="6861" spans="5:10" x14ac:dyDescent="0.3">
      <c r="E6861" s="162"/>
      <c r="F6861" s="1"/>
      <c r="G6861" s="163"/>
      <c r="H6861" s="1"/>
      <c r="I6861" s="3"/>
      <c r="J6861" s="163"/>
    </row>
    <row r="6862" spans="5:10" x14ac:dyDescent="0.3">
      <c r="E6862" s="162"/>
      <c r="F6862" s="1"/>
      <c r="G6862" s="163"/>
      <c r="H6862" s="1"/>
      <c r="I6862" s="3"/>
      <c r="J6862" s="163"/>
    </row>
    <row r="6863" spans="5:10" x14ac:dyDescent="0.3">
      <c r="E6863" s="162"/>
      <c r="F6863" s="1"/>
      <c r="G6863" s="163"/>
      <c r="H6863" s="1"/>
      <c r="I6863" s="3"/>
      <c r="J6863" s="163"/>
    </row>
    <row r="6864" spans="5:10" x14ac:dyDescent="0.3">
      <c r="E6864" s="162"/>
      <c r="F6864" s="1"/>
      <c r="G6864" s="163"/>
      <c r="H6864" s="1"/>
      <c r="I6864" s="3"/>
      <c r="J6864" s="163"/>
    </row>
    <row r="6865" spans="5:10" x14ac:dyDescent="0.3">
      <c r="E6865" s="162"/>
      <c r="F6865" s="1"/>
      <c r="G6865" s="163"/>
      <c r="H6865" s="1"/>
      <c r="I6865" s="3"/>
      <c r="J6865" s="163"/>
    </row>
    <row r="6866" spans="5:10" x14ac:dyDescent="0.3">
      <c r="E6866" s="162"/>
      <c r="F6866" s="1"/>
      <c r="G6866" s="163"/>
      <c r="H6866" s="1"/>
      <c r="I6866" s="3"/>
      <c r="J6866" s="163"/>
    </row>
    <row r="6867" spans="5:10" x14ac:dyDescent="0.3">
      <c r="E6867" s="162"/>
      <c r="F6867" s="1"/>
      <c r="G6867" s="163"/>
      <c r="H6867" s="1"/>
      <c r="I6867" s="3"/>
      <c r="J6867" s="163"/>
    </row>
    <row r="6868" spans="5:10" x14ac:dyDescent="0.3">
      <c r="E6868" s="162"/>
      <c r="F6868" s="1"/>
      <c r="G6868" s="163"/>
      <c r="H6868" s="1"/>
      <c r="I6868" s="3"/>
      <c r="J6868" s="163"/>
    </row>
    <row r="6869" spans="5:10" x14ac:dyDescent="0.3">
      <c r="E6869" s="162"/>
      <c r="F6869" s="1"/>
      <c r="G6869" s="163"/>
      <c r="H6869" s="1"/>
      <c r="I6869" s="3"/>
      <c r="J6869" s="163"/>
    </row>
    <row r="6870" spans="5:10" x14ac:dyDescent="0.3">
      <c r="E6870" s="162"/>
      <c r="F6870" s="1"/>
      <c r="G6870" s="163"/>
      <c r="H6870" s="1"/>
      <c r="I6870" s="3"/>
      <c r="J6870" s="163"/>
    </row>
    <row r="6871" spans="5:10" x14ac:dyDescent="0.3">
      <c r="E6871" s="162"/>
      <c r="F6871" s="1"/>
      <c r="G6871" s="163"/>
      <c r="H6871" s="1"/>
      <c r="I6871" s="3"/>
      <c r="J6871" s="163"/>
    </row>
    <row r="6872" spans="5:10" x14ac:dyDescent="0.3">
      <c r="E6872" s="162"/>
      <c r="F6872" s="1"/>
      <c r="G6872" s="163"/>
      <c r="H6872" s="1"/>
      <c r="I6872" s="3"/>
      <c r="J6872" s="163"/>
    </row>
    <row r="6873" spans="5:10" x14ac:dyDescent="0.3">
      <c r="E6873" s="162"/>
      <c r="F6873" s="1"/>
      <c r="G6873" s="163"/>
      <c r="H6873" s="1"/>
      <c r="I6873" s="3"/>
      <c r="J6873" s="163"/>
    </row>
    <row r="6874" spans="5:10" x14ac:dyDescent="0.3">
      <c r="E6874" s="162"/>
      <c r="F6874" s="1"/>
      <c r="G6874" s="163"/>
      <c r="H6874" s="1"/>
      <c r="I6874" s="3"/>
      <c r="J6874" s="163"/>
    </row>
    <row r="6875" spans="5:10" x14ac:dyDescent="0.3">
      <c r="E6875" s="162"/>
      <c r="F6875" s="1"/>
      <c r="G6875" s="163"/>
      <c r="H6875" s="1"/>
      <c r="I6875" s="3"/>
      <c r="J6875" s="163"/>
    </row>
    <row r="6876" spans="5:10" x14ac:dyDescent="0.3">
      <c r="E6876" s="162"/>
      <c r="F6876" s="1"/>
      <c r="G6876" s="163"/>
      <c r="H6876" s="1"/>
      <c r="I6876" s="3"/>
      <c r="J6876" s="163"/>
    </row>
    <row r="6877" spans="5:10" x14ac:dyDescent="0.3">
      <c r="E6877" s="162"/>
      <c r="F6877" s="1"/>
      <c r="G6877" s="163"/>
      <c r="H6877" s="1"/>
      <c r="I6877" s="3"/>
      <c r="J6877" s="163"/>
    </row>
    <row r="6878" spans="5:10" x14ac:dyDescent="0.3">
      <c r="E6878" s="162"/>
      <c r="F6878" s="1"/>
      <c r="G6878" s="163"/>
      <c r="H6878" s="1"/>
      <c r="I6878" s="3"/>
      <c r="J6878" s="163"/>
    </row>
    <row r="6879" spans="5:10" x14ac:dyDescent="0.3">
      <c r="E6879" s="162"/>
      <c r="F6879" s="1"/>
      <c r="G6879" s="163"/>
      <c r="H6879" s="1"/>
      <c r="I6879" s="3"/>
      <c r="J6879" s="163"/>
    </row>
    <row r="6880" spans="5:10" x14ac:dyDescent="0.3">
      <c r="E6880" s="162"/>
      <c r="F6880" s="1"/>
      <c r="G6880" s="163"/>
      <c r="H6880" s="1"/>
      <c r="I6880" s="3"/>
      <c r="J6880" s="163"/>
    </row>
    <row r="6881" spans="5:10" x14ac:dyDescent="0.3">
      <c r="E6881" s="162"/>
      <c r="F6881" s="1"/>
      <c r="G6881" s="163"/>
      <c r="H6881" s="1"/>
      <c r="I6881" s="3"/>
      <c r="J6881" s="163"/>
    </row>
    <row r="6882" spans="5:10" x14ac:dyDescent="0.3">
      <c r="E6882" s="162"/>
      <c r="F6882" s="1"/>
      <c r="G6882" s="163"/>
      <c r="H6882" s="1"/>
      <c r="I6882" s="3"/>
      <c r="J6882" s="163"/>
    </row>
    <row r="6883" spans="5:10" x14ac:dyDescent="0.3">
      <c r="E6883" s="162"/>
      <c r="F6883" s="1"/>
      <c r="G6883" s="163"/>
      <c r="H6883" s="1"/>
      <c r="I6883" s="3"/>
      <c r="J6883" s="163"/>
    </row>
    <row r="6884" spans="5:10" x14ac:dyDescent="0.3">
      <c r="E6884" s="162"/>
      <c r="F6884" s="1"/>
      <c r="G6884" s="163"/>
      <c r="H6884" s="1"/>
      <c r="I6884" s="3"/>
      <c r="J6884" s="163"/>
    </row>
    <row r="6885" spans="5:10" x14ac:dyDescent="0.3">
      <c r="E6885" s="162"/>
      <c r="F6885" s="1"/>
      <c r="G6885" s="163"/>
      <c r="H6885" s="1"/>
      <c r="I6885" s="3"/>
      <c r="J6885" s="163"/>
    </row>
    <row r="6886" spans="5:10" x14ac:dyDescent="0.3">
      <c r="E6886" s="162"/>
      <c r="F6886" s="1"/>
      <c r="G6886" s="163"/>
      <c r="H6886" s="1"/>
      <c r="I6886" s="3"/>
      <c r="J6886" s="163"/>
    </row>
    <row r="6887" spans="5:10" x14ac:dyDescent="0.3">
      <c r="E6887" s="162"/>
      <c r="F6887" s="1"/>
      <c r="G6887" s="163"/>
      <c r="H6887" s="1"/>
      <c r="I6887" s="3"/>
      <c r="J6887" s="163"/>
    </row>
    <row r="6888" spans="5:10" x14ac:dyDescent="0.3">
      <c r="E6888" s="162"/>
      <c r="F6888" s="1"/>
      <c r="G6888" s="163"/>
      <c r="H6888" s="1"/>
      <c r="I6888" s="3"/>
      <c r="J6888" s="163"/>
    </row>
    <row r="6889" spans="5:10" x14ac:dyDescent="0.3">
      <c r="E6889" s="162"/>
      <c r="F6889" s="1"/>
      <c r="G6889" s="163"/>
      <c r="H6889" s="1"/>
      <c r="I6889" s="3"/>
      <c r="J6889" s="163"/>
    </row>
    <row r="6890" spans="5:10" x14ac:dyDescent="0.3">
      <c r="E6890" s="162"/>
      <c r="F6890" s="1"/>
      <c r="G6890" s="163"/>
      <c r="H6890" s="1"/>
      <c r="I6890" s="3"/>
      <c r="J6890" s="163"/>
    </row>
    <row r="6891" spans="5:10" x14ac:dyDescent="0.3">
      <c r="E6891" s="162"/>
      <c r="F6891" s="1"/>
      <c r="G6891" s="163"/>
      <c r="H6891" s="1"/>
      <c r="I6891" s="3"/>
      <c r="J6891" s="163"/>
    </row>
    <row r="6892" spans="5:10" x14ac:dyDescent="0.3">
      <c r="E6892" s="162"/>
      <c r="F6892" s="1"/>
      <c r="G6892" s="163"/>
      <c r="H6892" s="1"/>
      <c r="I6892" s="3"/>
      <c r="J6892" s="163"/>
    </row>
    <row r="6893" spans="5:10" x14ac:dyDescent="0.3">
      <c r="E6893" s="162"/>
      <c r="F6893" s="1"/>
      <c r="G6893" s="163"/>
      <c r="H6893" s="1"/>
      <c r="I6893" s="3"/>
      <c r="J6893" s="163"/>
    </row>
    <row r="6894" spans="5:10" x14ac:dyDescent="0.3">
      <c r="E6894" s="162"/>
      <c r="F6894" s="1"/>
      <c r="G6894" s="163"/>
      <c r="H6894" s="1"/>
      <c r="I6894" s="3"/>
      <c r="J6894" s="163"/>
    </row>
    <row r="6895" spans="5:10" x14ac:dyDescent="0.3">
      <c r="E6895" s="162"/>
      <c r="F6895" s="1"/>
      <c r="G6895" s="163"/>
      <c r="H6895" s="1"/>
      <c r="I6895" s="3"/>
      <c r="J6895" s="163"/>
    </row>
    <row r="6896" spans="5:10" x14ac:dyDescent="0.3">
      <c r="E6896" s="162"/>
      <c r="F6896" s="1"/>
      <c r="G6896" s="163"/>
      <c r="H6896" s="1"/>
      <c r="I6896" s="3"/>
      <c r="J6896" s="163"/>
    </row>
    <row r="6897" spans="5:10" x14ac:dyDescent="0.3">
      <c r="E6897" s="162"/>
      <c r="F6897" s="1"/>
      <c r="G6897" s="163"/>
      <c r="H6897" s="1"/>
      <c r="I6897" s="3"/>
      <c r="J6897" s="163"/>
    </row>
    <row r="6898" spans="5:10" x14ac:dyDescent="0.3">
      <c r="E6898" s="162"/>
      <c r="F6898" s="1"/>
      <c r="G6898" s="163"/>
      <c r="H6898" s="1"/>
      <c r="I6898" s="3"/>
      <c r="J6898" s="163"/>
    </row>
    <row r="6899" spans="5:10" x14ac:dyDescent="0.3">
      <c r="E6899" s="162"/>
      <c r="F6899" s="1"/>
      <c r="G6899" s="163"/>
      <c r="H6899" s="1"/>
      <c r="I6899" s="3"/>
      <c r="J6899" s="163"/>
    </row>
    <row r="6900" spans="5:10" x14ac:dyDescent="0.3">
      <c r="E6900" s="162"/>
      <c r="F6900" s="1"/>
      <c r="G6900" s="163"/>
      <c r="H6900" s="1"/>
      <c r="I6900" s="3"/>
      <c r="J6900" s="163"/>
    </row>
    <row r="6901" spans="5:10" x14ac:dyDescent="0.3">
      <c r="E6901" s="162"/>
      <c r="F6901" s="1"/>
      <c r="G6901" s="163"/>
      <c r="H6901" s="1"/>
      <c r="I6901" s="3"/>
      <c r="J6901" s="163"/>
    </row>
    <row r="6902" spans="5:10" x14ac:dyDescent="0.3">
      <c r="E6902" s="162"/>
      <c r="F6902" s="1"/>
      <c r="G6902" s="163"/>
      <c r="H6902" s="1"/>
      <c r="I6902" s="3"/>
      <c r="J6902" s="163"/>
    </row>
    <row r="6903" spans="5:10" x14ac:dyDescent="0.3">
      <c r="E6903" s="162"/>
      <c r="F6903" s="1"/>
      <c r="G6903" s="163"/>
      <c r="H6903" s="1"/>
      <c r="I6903" s="3"/>
      <c r="J6903" s="163"/>
    </row>
    <row r="6904" spans="5:10" x14ac:dyDescent="0.3">
      <c r="E6904" s="162"/>
      <c r="F6904" s="1"/>
      <c r="G6904" s="163"/>
      <c r="H6904" s="1"/>
      <c r="I6904" s="3"/>
      <c r="J6904" s="163"/>
    </row>
    <row r="6905" spans="5:10" x14ac:dyDescent="0.3">
      <c r="E6905" s="162"/>
      <c r="F6905" s="1"/>
      <c r="G6905" s="163"/>
      <c r="H6905" s="1"/>
      <c r="I6905" s="3"/>
      <c r="J6905" s="163"/>
    </row>
    <row r="6906" spans="5:10" x14ac:dyDescent="0.3">
      <c r="E6906" s="162"/>
      <c r="F6906" s="1"/>
      <c r="G6906" s="163"/>
      <c r="H6906" s="1"/>
      <c r="I6906" s="3"/>
      <c r="J6906" s="163"/>
    </row>
    <row r="6907" spans="5:10" x14ac:dyDescent="0.3">
      <c r="E6907" s="162"/>
      <c r="F6907" s="1"/>
      <c r="G6907" s="163"/>
      <c r="H6907" s="1"/>
      <c r="I6907" s="3"/>
      <c r="J6907" s="163"/>
    </row>
    <row r="6908" spans="5:10" x14ac:dyDescent="0.3">
      <c r="E6908" s="162"/>
      <c r="F6908" s="1"/>
      <c r="G6908" s="163"/>
      <c r="H6908" s="1"/>
      <c r="I6908" s="3"/>
      <c r="J6908" s="163"/>
    </row>
    <row r="6909" spans="5:10" x14ac:dyDescent="0.3">
      <c r="E6909" s="162"/>
      <c r="F6909" s="1"/>
      <c r="G6909" s="163"/>
      <c r="H6909" s="1"/>
      <c r="I6909" s="3"/>
      <c r="J6909" s="163"/>
    </row>
    <row r="6910" spans="5:10" x14ac:dyDescent="0.3">
      <c r="E6910" s="162"/>
      <c r="F6910" s="1"/>
      <c r="G6910" s="163"/>
      <c r="H6910" s="1"/>
      <c r="I6910" s="3"/>
      <c r="J6910" s="163"/>
    </row>
    <row r="6911" spans="5:10" x14ac:dyDescent="0.3">
      <c r="E6911" s="162"/>
      <c r="F6911" s="1"/>
      <c r="G6911" s="163"/>
      <c r="H6911" s="1"/>
      <c r="I6911" s="3"/>
      <c r="J6911" s="163"/>
    </row>
    <row r="6912" spans="5:10" x14ac:dyDescent="0.3">
      <c r="E6912" s="162"/>
      <c r="F6912" s="1"/>
      <c r="G6912" s="163"/>
      <c r="H6912" s="1"/>
      <c r="I6912" s="3"/>
      <c r="J6912" s="163"/>
    </row>
    <row r="6913" spans="5:10" x14ac:dyDescent="0.3">
      <c r="E6913" s="162"/>
      <c r="F6913" s="1"/>
      <c r="G6913" s="163"/>
      <c r="H6913" s="1"/>
      <c r="I6913" s="3"/>
      <c r="J6913" s="163"/>
    </row>
    <row r="6914" spans="5:10" x14ac:dyDescent="0.3">
      <c r="E6914" s="162"/>
      <c r="F6914" s="1"/>
      <c r="G6914" s="163"/>
      <c r="H6914" s="1"/>
      <c r="I6914" s="3"/>
      <c r="J6914" s="163"/>
    </row>
    <row r="6915" spans="5:10" x14ac:dyDescent="0.3">
      <c r="E6915" s="162"/>
      <c r="F6915" s="1"/>
      <c r="G6915" s="163"/>
      <c r="H6915" s="1"/>
      <c r="I6915" s="3"/>
      <c r="J6915" s="163"/>
    </row>
    <row r="6916" spans="5:10" x14ac:dyDescent="0.3">
      <c r="E6916" s="162"/>
      <c r="F6916" s="1"/>
      <c r="G6916" s="163"/>
      <c r="H6916" s="1"/>
      <c r="I6916" s="3"/>
      <c r="J6916" s="163"/>
    </row>
    <row r="6917" spans="5:10" x14ac:dyDescent="0.3">
      <c r="E6917" s="162"/>
      <c r="F6917" s="1"/>
      <c r="G6917" s="163"/>
      <c r="H6917" s="1"/>
      <c r="I6917" s="3"/>
      <c r="J6917" s="163"/>
    </row>
    <row r="6918" spans="5:10" x14ac:dyDescent="0.3">
      <c r="E6918" s="162"/>
      <c r="F6918" s="1"/>
      <c r="G6918" s="163"/>
      <c r="H6918" s="1"/>
      <c r="I6918" s="3"/>
      <c r="J6918" s="163"/>
    </row>
    <row r="6919" spans="5:10" x14ac:dyDescent="0.3">
      <c r="E6919" s="162"/>
      <c r="F6919" s="1"/>
      <c r="G6919" s="163"/>
      <c r="H6919" s="1"/>
      <c r="I6919" s="3"/>
      <c r="J6919" s="163"/>
    </row>
    <row r="6920" spans="5:10" x14ac:dyDescent="0.3">
      <c r="E6920" s="162"/>
      <c r="F6920" s="1"/>
      <c r="G6920" s="163"/>
      <c r="H6920" s="1"/>
      <c r="I6920" s="3"/>
      <c r="J6920" s="163"/>
    </row>
    <row r="6921" spans="5:10" x14ac:dyDescent="0.3">
      <c r="E6921" s="162"/>
      <c r="F6921" s="1"/>
      <c r="G6921" s="163"/>
      <c r="H6921" s="1"/>
      <c r="I6921" s="3"/>
      <c r="J6921" s="163"/>
    </row>
    <row r="6922" spans="5:10" x14ac:dyDescent="0.3">
      <c r="E6922" s="162"/>
      <c r="F6922" s="1"/>
      <c r="G6922" s="163"/>
      <c r="H6922" s="1"/>
      <c r="I6922" s="3"/>
      <c r="J6922" s="163"/>
    </row>
    <row r="6923" spans="5:10" x14ac:dyDescent="0.3">
      <c r="E6923" s="162"/>
      <c r="F6923" s="1"/>
      <c r="G6923" s="163"/>
      <c r="H6923" s="1"/>
      <c r="I6923" s="3"/>
      <c r="J6923" s="163"/>
    </row>
    <row r="6924" spans="5:10" x14ac:dyDescent="0.3">
      <c r="E6924" s="162"/>
      <c r="F6924" s="1"/>
      <c r="G6924" s="163"/>
      <c r="H6924" s="1"/>
      <c r="I6924" s="3"/>
      <c r="J6924" s="163"/>
    </row>
    <row r="6925" spans="5:10" x14ac:dyDescent="0.3">
      <c r="E6925" s="162"/>
      <c r="F6925" s="1"/>
      <c r="G6925" s="163"/>
      <c r="H6925" s="1"/>
      <c r="I6925" s="3"/>
      <c r="J6925" s="163"/>
    </row>
    <row r="6926" spans="5:10" x14ac:dyDescent="0.3">
      <c r="E6926" s="162"/>
      <c r="F6926" s="1"/>
      <c r="G6926" s="163"/>
      <c r="H6926" s="1"/>
      <c r="I6926" s="3"/>
      <c r="J6926" s="163"/>
    </row>
    <row r="6927" spans="5:10" x14ac:dyDescent="0.3">
      <c r="E6927" s="162"/>
      <c r="F6927" s="1"/>
      <c r="G6927" s="163"/>
      <c r="H6927" s="1"/>
      <c r="I6927" s="3"/>
      <c r="J6927" s="163"/>
    </row>
    <row r="6928" spans="5:10" x14ac:dyDescent="0.3">
      <c r="E6928" s="162"/>
      <c r="F6928" s="1"/>
      <c r="G6928" s="163"/>
      <c r="H6928" s="1"/>
      <c r="I6928" s="3"/>
      <c r="J6928" s="163"/>
    </row>
    <row r="6929" spans="5:10" x14ac:dyDescent="0.3">
      <c r="E6929" s="162"/>
      <c r="F6929" s="1"/>
      <c r="G6929" s="163"/>
      <c r="H6929" s="1"/>
      <c r="I6929" s="3"/>
      <c r="J6929" s="163"/>
    </row>
    <row r="6930" spans="5:10" x14ac:dyDescent="0.3">
      <c r="E6930" s="162"/>
      <c r="F6930" s="1"/>
      <c r="G6930" s="163"/>
      <c r="H6930" s="1"/>
      <c r="I6930" s="3"/>
      <c r="J6930" s="163"/>
    </row>
    <row r="6931" spans="5:10" x14ac:dyDescent="0.3">
      <c r="E6931" s="162"/>
      <c r="F6931" s="1"/>
      <c r="G6931" s="163"/>
      <c r="H6931" s="1"/>
      <c r="I6931" s="3"/>
      <c r="J6931" s="163"/>
    </row>
    <row r="6932" spans="5:10" x14ac:dyDescent="0.3">
      <c r="E6932" s="162"/>
      <c r="F6932" s="1"/>
      <c r="G6932" s="163"/>
      <c r="H6932" s="1"/>
      <c r="I6932" s="3"/>
      <c r="J6932" s="163"/>
    </row>
    <row r="6933" spans="5:10" x14ac:dyDescent="0.3">
      <c r="E6933" s="162"/>
      <c r="F6933" s="1"/>
      <c r="G6933" s="163"/>
      <c r="H6933" s="1"/>
      <c r="I6933" s="3"/>
      <c r="J6933" s="163"/>
    </row>
    <row r="6934" spans="5:10" x14ac:dyDescent="0.3">
      <c r="E6934" s="162"/>
      <c r="F6934" s="1"/>
      <c r="G6934" s="163"/>
      <c r="H6934" s="1"/>
      <c r="I6934" s="3"/>
      <c r="J6934" s="163"/>
    </row>
    <row r="6935" spans="5:10" x14ac:dyDescent="0.3">
      <c r="E6935" s="162"/>
      <c r="F6935" s="1"/>
      <c r="G6935" s="163"/>
      <c r="H6935" s="1"/>
      <c r="I6935" s="3"/>
      <c r="J6935" s="163"/>
    </row>
    <row r="6936" spans="5:10" x14ac:dyDescent="0.3">
      <c r="E6936" s="162"/>
      <c r="F6936" s="1"/>
      <c r="G6936" s="163"/>
      <c r="H6936" s="1"/>
      <c r="I6936" s="3"/>
      <c r="J6936" s="163"/>
    </row>
    <row r="6937" spans="5:10" x14ac:dyDescent="0.3">
      <c r="E6937" s="162"/>
      <c r="F6937" s="1"/>
      <c r="G6937" s="163"/>
      <c r="H6937" s="1"/>
      <c r="I6937" s="3"/>
      <c r="J6937" s="163"/>
    </row>
    <row r="6938" spans="5:10" x14ac:dyDescent="0.3">
      <c r="E6938" s="162"/>
      <c r="F6938" s="1"/>
      <c r="G6938" s="163"/>
      <c r="H6938" s="1"/>
      <c r="I6938" s="3"/>
      <c r="J6938" s="163"/>
    </row>
    <row r="6939" spans="5:10" x14ac:dyDescent="0.3">
      <c r="E6939" s="162"/>
      <c r="F6939" s="1"/>
      <c r="G6939" s="163"/>
      <c r="H6939" s="1"/>
      <c r="I6939" s="3"/>
      <c r="J6939" s="163"/>
    </row>
    <row r="6940" spans="5:10" x14ac:dyDescent="0.3">
      <c r="E6940" s="162"/>
      <c r="F6940" s="1"/>
      <c r="G6940" s="163"/>
      <c r="H6940" s="1"/>
      <c r="I6940" s="3"/>
      <c r="J6940" s="163"/>
    </row>
    <row r="6941" spans="5:10" x14ac:dyDescent="0.3">
      <c r="E6941" s="162"/>
      <c r="F6941" s="1"/>
      <c r="G6941" s="163"/>
      <c r="H6941" s="1"/>
      <c r="I6941" s="3"/>
      <c r="J6941" s="163"/>
    </row>
    <row r="6942" spans="5:10" x14ac:dyDescent="0.3">
      <c r="E6942" s="162"/>
      <c r="F6942" s="1"/>
      <c r="G6942" s="163"/>
      <c r="H6942" s="1"/>
      <c r="I6942" s="3"/>
      <c r="J6942" s="163"/>
    </row>
    <row r="6943" spans="5:10" x14ac:dyDescent="0.3">
      <c r="E6943" s="162"/>
      <c r="F6943" s="1"/>
      <c r="G6943" s="163"/>
      <c r="H6943" s="1"/>
      <c r="I6943" s="3"/>
      <c r="J6943" s="163"/>
    </row>
    <row r="6944" spans="5:10" x14ac:dyDescent="0.3">
      <c r="E6944" s="162"/>
      <c r="F6944" s="1"/>
      <c r="G6944" s="163"/>
      <c r="H6944" s="1"/>
      <c r="I6944" s="3"/>
      <c r="J6944" s="163"/>
    </row>
    <row r="6945" spans="5:10" x14ac:dyDescent="0.3">
      <c r="E6945" s="162"/>
      <c r="F6945" s="1"/>
      <c r="G6945" s="163"/>
      <c r="H6945" s="1"/>
      <c r="I6945" s="3"/>
      <c r="J6945" s="163"/>
    </row>
    <row r="6946" spans="5:10" x14ac:dyDescent="0.3">
      <c r="E6946" s="162"/>
      <c r="F6946" s="1"/>
      <c r="G6946" s="163"/>
      <c r="H6946" s="1"/>
      <c r="I6946" s="3"/>
      <c r="J6946" s="163"/>
    </row>
    <row r="6947" spans="5:10" x14ac:dyDescent="0.3">
      <c r="E6947" s="162"/>
      <c r="F6947" s="1"/>
      <c r="G6947" s="163"/>
      <c r="H6947" s="1"/>
      <c r="I6947" s="3"/>
      <c r="J6947" s="163"/>
    </row>
    <row r="6948" spans="5:10" x14ac:dyDescent="0.3">
      <c r="E6948" s="162"/>
      <c r="F6948" s="1"/>
      <c r="G6948" s="163"/>
      <c r="H6948" s="1"/>
      <c r="I6948" s="3"/>
      <c r="J6948" s="163"/>
    </row>
    <row r="6949" spans="5:10" x14ac:dyDescent="0.3">
      <c r="E6949" s="162"/>
      <c r="F6949" s="1"/>
      <c r="G6949" s="163"/>
      <c r="H6949" s="1"/>
      <c r="I6949" s="3"/>
      <c r="J6949" s="163"/>
    </row>
    <row r="6950" spans="5:10" x14ac:dyDescent="0.3">
      <c r="E6950" s="162"/>
      <c r="F6950" s="1"/>
      <c r="G6950" s="163"/>
      <c r="H6950" s="1"/>
      <c r="I6950" s="3"/>
      <c r="J6950" s="163"/>
    </row>
  </sheetData>
  <mergeCells count="9">
    <mergeCell ref="A1:L1"/>
    <mergeCell ref="A6:L6"/>
    <mergeCell ref="A67:L67"/>
    <mergeCell ref="A70:L70"/>
    <mergeCell ref="A156:L156"/>
    <mergeCell ref="A153:L153"/>
    <mergeCell ref="A134:L134"/>
    <mergeCell ref="A137:L137"/>
    <mergeCell ref="A105:L10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workbookViewId="0">
      <selection activeCell="D22" sqref="D22"/>
    </sheetView>
  </sheetViews>
  <sheetFormatPr defaultRowHeight="14.5" x14ac:dyDescent="0.35"/>
  <cols>
    <col min="1" max="1" width="39.54296875" bestFit="1" customWidth="1"/>
  </cols>
  <sheetData>
    <row r="1" spans="1:3" x14ac:dyDescent="0.35">
      <c r="A1" s="43" t="s">
        <v>589</v>
      </c>
    </row>
    <row r="2" spans="1:3" x14ac:dyDescent="0.35">
      <c r="A2" s="43" t="s">
        <v>590</v>
      </c>
    </row>
    <row r="3" spans="1:3" x14ac:dyDescent="0.35">
      <c r="A3" s="43" t="s">
        <v>591</v>
      </c>
      <c r="B3" t="s">
        <v>594</v>
      </c>
    </row>
    <row r="4" spans="1:3" x14ac:dyDescent="0.35">
      <c r="A4" s="43" t="s">
        <v>592</v>
      </c>
    </row>
    <row r="5" spans="1:3" x14ac:dyDescent="0.35">
      <c r="A5" s="43" t="s">
        <v>593</v>
      </c>
    </row>
    <row r="7" spans="1:3" x14ac:dyDescent="0.35">
      <c r="A7" t="s">
        <v>595</v>
      </c>
    </row>
    <row r="8" spans="1:3" x14ac:dyDescent="0.35">
      <c r="A8" t="s">
        <v>596</v>
      </c>
    </row>
    <row r="9" spans="1:3" x14ac:dyDescent="0.35">
      <c r="A9" t="s">
        <v>597</v>
      </c>
      <c r="B9" t="s">
        <v>598</v>
      </c>
      <c r="C9" t="s">
        <v>599</v>
      </c>
    </row>
    <row r="10" spans="1:3" x14ac:dyDescent="0.35">
      <c r="A10" t="s">
        <v>600</v>
      </c>
    </row>
    <row r="11" spans="1:3" x14ac:dyDescent="0.35">
      <c r="A11" t="s">
        <v>601</v>
      </c>
      <c r="B1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BNLM</vt:lpstr>
      <vt:lpstr>ADDENDUM</vt:lpstr>
      <vt:lpstr>GENERAL TARIFFS</vt:lpstr>
      <vt:lpstr>summary</vt:lpstr>
      <vt:lpstr>Sheet2</vt:lpstr>
      <vt:lpstr>BNLM!Print_Area</vt:lpstr>
      <vt:lpstr>'GENERAL TARIFFS'!Print_Area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Hendrina Meyer</dc:creator>
  <cp:lastModifiedBy>Lorraine Leburu</cp:lastModifiedBy>
  <cp:lastPrinted>2023-06-29T11:50:03Z</cp:lastPrinted>
  <dcterms:created xsi:type="dcterms:W3CDTF">2015-07-15T06:11:49Z</dcterms:created>
  <dcterms:modified xsi:type="dcterms:W3CDTF">2026-03-31T10:26:26Z</dcterms:modified>
</cp:coreProperties>
</file>